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tables/table7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veloz\Desktop\"/>
    </mc:Choice>
  </mc:AlternateContent>
  <workbookProtection workbookPassword="A90E" lockStructure="1"/>
  <bookViews>
    <workbookView xWindow="0" yWindow="0" windowWidth="20490" windowHeight="706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PACC!$A$1:$J$1179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138" i="2" l="1"/>
  <c r="I1138" i="2"/>
  <c r="H1138" i="2"/>
  <c r="C1134" i="2"/>
  <c r="C1132" i="2"/>
  <c r="F1137" i="2"/>
  <c r="B1137" i="2"/>
  <c r="F1138" i="2" l="1"/>
  <c r="J1127" i="2"/>
  <c r="I1127" i="2"/>
  <c r="H1127" i="2"/>
  <c r="C1123" i="2"/>
  <c r="C1121" i="2"/>
  <c r="F1126" i="2"/>
  <c r="B1126" i="2"/>
  <c r="F1127" i="2" l="1"/>
  <c r="J1116" i="2" l="1"/>
  <c r="I1116" i="2"/>
  <c r="H1116" i="2"/>
  <c r="C1112" i="2"/>
  <c r="C1110" i="2"/>
  <c r="J1105" i="2"/>
  <c r="I1105" i="2"/>
  <c r="H1105" i="2"/>
  <c r="C1094" i="2"/>
  <c r="C1092" i="2"/>
  <c r="F1102" i="2"/>
  <c r="F1099" i="2"/>
  <c r="B1103" i="2"/>
  <c r="B1097" i="2"/>
  <c r="F1098" i="2"/>
  <c r="B1101" i="2"/>
  <c r="B1115" i="2"/>
  <c r="B1099" i="2"/>
  <c r="B1104" i="2"/>
  <c r="F1097" i="2"/>
  <c r="F1101" i="2"/>
  <c r="F1100" i="2"/>
  <c r="B1102" i="2"/>
  <c r="B1100" i="2"/>
  <c r="F1104" i="2"/>
  <c r="F1103" i="2"/>
  <c r="F1115" i="2"/>
  <c r="B1098" i="2"/>
  <c r="F1116" i="2" l="1"/>
  <c r="F1105" i="2"/>
  <c r="J1087" i="2" l="1"/>
  <c r="I1087" i="2"/>
  <c r="H1087" i="2"/>
  <c r="C1083" i="2"/>
  <c r="C1081" i="2"/>
  <c r="J1076" i="2"/>
  <c r="I1076" i="2"/>
  <c r="H1076" i="2"/>
  <c r="C1070" i="2"/>
  <c r="C1068" i="2"/>
  <c r="J1063" i="2"/>
  <c r="I1063" i="2"/>
  <c r="H1063" i="2"/>
  <c r="C1056" i="2"/>
  <c r="C1054" i="2"/>
  <c r="B1061" i="2"/>
  <c r="B1074" i="2"/>
  <c r="B1073" i="2"/>
  <c r="F1075" i="2"/>
  <c r="F1073" i="2"/>
  <c r="F1074" i="2"/>
  <c r="B1062" i="2"/>
  <c r="F1060" i="2"/>
  <c r="B1075" i="2"/>
  <c r="F1062" i="2"/>
  <c r="B1059" i="2"/>
  <c r="F1059" i="2"/>
  <c r="F1086" i="2"/>
  <c r="B1086" i="2"/>
  <c r="B1060" i="2"/>
  <c r="F1061" i="2"/>
  <c r="F1087" i="2" l="1"/>
  <c r="F1076" i="2"/>
  <c r="F1063" i="2"/>
  <c r="J1049" i="2"/>
  <c r="I1049" i="2"/>
  <c r="H1049" i="2"/>
  <c r="C1040" i="2"/>
  <c r="C1038" i="2"/>
  <c r="J1033" i="2"/>
  <c r="I1033" i="2"/>
  <c r="H1033" i="2"/>
  <c r="C1029" i="2"/>
  <c r="C1027" i="2"/>
  <c r="J1022" i="2"/>
  <c r="I1022" i="2"/>
  <c r="H1022" i="2"/>
  <c r="C1008" i="2"/>
  <c r="C1006" i="2"/>
  <c r="F1013" i="2"/>
  <c r="F1014" i="2"/>
  <c r="F1012" i="2"/>
  <c r="B1044" i="2"/>
  <c r="B1019" i="2"/>
  <c r="B1043" i="2"/>
  <c r="B1047" i="2"/>
  <c r="B1013" i="2"/>
  <c r="B1045" i="2"/>
  <c r="B1016" i="2"/>
  <c r="B1012" i="2"/>
  <c r="B1015" i="2"/>
  <c r="B1048" i="2"/>
  <c r="F1046" i="2"/>
  <c r="B1032" i="2"/>
  <c r="B1018" i="2"/>
  <c r="B1017" i="2"/>
  <c r="F1011" i="2"/>
  <c r="F1018" i="2"/>
  <c r="B1046" i="2"/>
  <c r="F1016" i="2"/>
  <c r="F1021" i="2"/>
  <c r="F1048" i="2"/>
  <c r="B1011" i="2"/>
  <c r="F1032" i="2"/>
  <c r="B1020" i="2"/>
  <c r="F1019" i="2"/>
  <c r="B1021" i="2"/>
  <c r="F1044" i="2"/>
  <c r="F1043" i="2"/>
  <c r="B1014" i="2"/>
  <c r="F1017" i="2"/>
  <c r="F1020" i="2"/>
  <c r="F1047" i="2"/>
  <c r="F1015" i="2"/>
  <c r="F1045" i="2"/>
  <c r="F1049" i="2" l="1"/>
  <c r="F1033" i="2"/>
  <c r="F1022" i="2"/>
  <c r="J1001" i="2"/>
  <c r="I1001" i="2"/>
  <c r="H1001" i="2"/>
  <c r="C997" i="2"/>
  <c r="C995" i="2"/>
  <c r="B1000" i="2"/>
  <c r="F986" i="2"/>
  <c r="F988" i="2"/>
  <c r="F989" i="2"/>
  <c r="B984" i="2"/>
  <c r="F984" i="2"/>
  <c r="B988" i="2"/>
  <c r="F1000" i="2"/>
  <c r="F987" i="2"/>
  <c r="B986" i="2"/>
  <c r="F985" i="2"/>
  <c r="B987" i="2"/>
  <c r="B989" i="2"/>
  <c r="B985" i="2"/>
  <c r="F1001" i="2" l="1"/>
  <c r="J990" i="2"/>
  <c r="I990" i="2"/>
  <c r="H990" i="2"/>
  <c r="C980" i="2"/>
  <c r="C978" i="2"/>
  <c r="F983" i="2"/>
  <c r="F624" i="2"/>
  <c r="B624" i="2"/>
  <c r="F622" i="2"/>
  <c r="B625" i="2"/>
  <c r="F626" i="2"/>
  <c r="F508" i="2"/>
  <c r="B623" i="2"/>
  <c r="B626" i="2"/>
  <c r="B508" i="2"/>
  <c r="F623" i="2"/>
  <c r="F625" i="2"/>
  <c r="B983" i="2"/>
  <c r="B622" i="2"/>
  <c r="F990" i="2" l="1"/>
  <c r="J973" i="2"/>
  <c r="I973" i="2"/>
  <c r="H973" i="2"/>
  <c r="C969" i="2"/>
  <c r="C967" i="2"/>
  <c r="J962" i="2"/>
  <c r="I962" i="2"/>
  <c r="H962" i="2"/>
  <c r="C958" i="2"/>
  <c r="C956" i="2"/>
  <c r="J951" i="2"/>
  <c r="I951" i="2"/>
  <c r="H951" i="2"/>
  <c r="C947" i="2"/>
  <c r="C945" i="2"/>
  <c r="J940" i="2"/>
  <c r="I940" i="2"/>
  <c r="H940" i="2"/>
  <c r="C936" i="2"/>
  <c r="C934" i="2"/>
  <c r="J929" i="2"/>
  <c r="I929" i="2"/>
  <c r="H929" i="2"/>
  <c r="C925" i="2"/>
  <c r="C923" i="2"/>
  <c r="J918" i="2"/>
  <c r="I918" i="2"/>
  <c r="H918" i="2"/>
  <c r="C914" i="2"/>
  <c r="C912" i="2"/>
  <c r="J907" i="2"/>
  <c r="I907" i="2"/>
  <c r="H907" i="2"/>
  <c r="C902" i="2"/>
  <c r="C900" i="2"/>
  <c r="J895" i="2"/>
  <c r="I895" i="2"/>
  <c r="H895" i="2"/>
  <c r="C891" i="2"/>
  <c r="C889" i="2"/>
  <c r="F905" i="2"/>
  <c r="B972" i="2"/>
  <c r="F928" i="2"/>
  <c r="B117" i="2"/>
  <c r="F906" i="2"/>
  <c r="F117" i="2"/>
  <c r="F894" i="2"/>
  <c r="B905" i="2"/>
  <c r="B950" i="2"/>
  <c r="B917" i="2"/>
  <c r="F917" i="2"/>
  <c r="F972" i="2"/>
  <c r="B939" i="2"/>
  <c r="F961" i="2"/>
  <c r="B894" i="2"/>
  <c r="B961" i="2"/>
  <c r="B928" i="2"/>
  <c r="B906" i="2"/>
  <c r="F950" i="2"/>
  <c r="F939" i="2"/>
  <c r="F973" i="2" l="1"/>
  <c r="F962" i="2"/>
  <c r="F951" i="2"/>
  <c r="F940" i="2"/>
  <c r="F929" i="2"/>
  <c r="F918" i="2"/>
  <c r="F907" i="2"/>
  <c r="F895" i="2"/>
  <c r="J884" i="2"/>
  <c r="I884" i="2"/>
  <c r="H884" i="2"/>
  <c r="C880" i="2"/>
  <c r="C878" i="2"/>
  <c r="J873" i="2"/>
  <c r="I873" i="2"/>
  <c r="H873" i="2"/>
  <c r="C869" i="2"/>
  <c r="C867" i="2"/>
  <c r="J862" i="2"/>
  <c r="I862" i="2"/>
  <c r="H862" i="2"/>
  <c r="C858" i="2"/>
  <c r="C856" i="2"/>
  <c r="J851" i="2"/>
  <c r="I851" i="2"/>
  <c r="H851" i="2"/>
  <c r="C842" i="2"/>
  <c r="C840" i="2"/>
  <c r="J835" i="2"/>
  <c r="I835" i="2"/>
  <c r="H835" i="2"/>
  <c r="C827" i="2"/>
  <c r="C825" i="2"/>
  <c r="J820" i="2"/>
  <c r="I820" i="2"/>
  <c r="H820" i="2"/>
  <c r="C813" i="2"/>
  <c r="C811" i="2"/>
  <c r="J806" i="2"/>
  <c r="I806" i="2"/>
  <c r="H806" i="2"/>
  <c r="C802" i="2"/>
  <c r="C800" i="2"/>
  <c r="J795" i="2"/>
  <c r="I795" i="2"/>
  <c r="H795" i="2"/>
  <c r="C765" i="2"/>
  <c r="C763" i="2"/>
  <c r="F850" i="2"/>
  <c r="F847" i="2"/>
  <c r="F775" i="2"/>
  <c r="B789" i="2"/>
  <c r="F833" i="2"/>
  <c r="B784" i="2"/>
  <c r="B791" i="2"/>
  <c r="F784" i="2"/>
  <c r="F782" i="2"/>
  <c r="F817" i="2"/>
  <c r="B787" i="2"/>
  <c r="B883" i="2"/>
  <c r="B817" i="2"/>
  <c r="F790" i="2"/>
  <c r="B849" i="2"/>
  <c r="B816" i="2"/>
  <c r="B771" i="2"/>
  <c r="B786" i="2"/>
  <c r="B793" i="2"/>
  <c r="B845" i="2"/>
  <c r="F819" i="2"/>
  <c r="B819" i="2"/>
  <c r="F846" i="2"/>
  <c r="B773" i="2"/>
  <c r="B785" i="2"/>
  <c r="F777" i="2"/>
  <c r="F834" i="2"/>
  <c r="B756" i="2"/>
  <c r="B778" i="2"/>
  <c r="B848" i="2"/>
  <c r="F848" i="2"/>
  <c r="F769" i="2"/>
  <c r="F776" i="2"/>
  <c r="F779" i="2"/>
  <c r="B818" i="2"/>
  <c r="B769" i="2"/>
  <c r="B792" i="2"/>
  <c r="F770" i="2"/>
  <c r="B846" i="2"/>
  <c r="F816" i="2"/>
  <c r="F757" i="2"/>
  <c r="F792" i="2"/>
  <c r="F788" i="2"/>
  <c r="F789" i="2"/>
  <c r="F783" i="2"/>
  <c r="B790" i="2"/>
  <c r="B847" i="2"/>
  <c r="B783" i="2"/>
  <c r="F832" i="2"/>
  <c r="F756" i="2"/>
  <c r="F830" i="2"/>
  <c r="B780" i="2"/>
  <c r="F768" i="2"/>
  <c r="B777" i="2"/>
  <c r="F774" i="2"/>
  <c r="B770" i="2"/>
  <c r="F771" i="2"/>
  <c r="B781" i="2"/>
  <c r="F849" i="2"/>
  <c r="B834" i="2"/>
  <c r="B850" i="2"/>
  <c r="F818" i="2"/>
  <c r="F861" i="2"/>
  <c r="F773" i="2"/>
  <c r="B832" i="2"/>
  <c r="B788" i="2"/>
  <c r="B794" i="2"/>
  <c r="F781" i="2"/>
  <c r="F791" i="2"/>
  <c r="F845" i="2"/>
  <c r="B757" i="2"/>
  <c r="B779" i="2"/>
  <c r="F778" i="2"/>
  <c r="F772" i="2"/>
  <c r="F787" i="2"/>
  <c r="F794" i="2"/>
  <c r="F883" i="2"/>
  <c r="B831" i="2"/>
  <c r="B833" i="2"/>
  <c r="B782" i="2"/>
  <c r="B872" i="2"/>
  <c r="B776" i="2"/>
  <c r="F786" i="2"/>
  <c r="F831" i="2"/>
  <c r="B774" i="2"/>
  <c r="F872" i="2"/>
  <c r="F793" i="2"/>
  <c r="B861" i="2"/>
  <c r="B775" i="2"/>
  <c r="F785" i="2"/>
  <c r="F805" i="2"/>
  <c r="B772" i="2"/>
  <c r="B768" i="2"/>
  <c r="B805" i="2"/>
  <c r="F780" i="2"/>
  <c r="B830" i="2"/>
  <c r="F884" i="2" l="1"/>
  <c r="F873" i="2"/>
  <c r="F862" i="2"/>
  <c r="F851" i="2"/>
  <c r="F835" i="2"/>
  <c r="F820" i="2"/>
  <c r="F806" i="2"/>
  <c r="F795" i="2"/>
  <c r="J758" i="2"/>
  <c r="I758" i="2"/>
  <c r="H758" i="2"/>
  <c r="C706" i="2"/>
  <c r="C704" i="2"/>
  <c r="J699" i="2"/>
  <c r="I699" i="2"/>
  <c r="H699" i="2"/>
  <c r="C695" i="2"/>
  <c r="C693" i="2"/>
  <c r="J688" i="2"/>
  <c r="I688" i="2"/>
  <c r="H688" i="2"/>
  <c r="C683" i="2"/>
  <c r="C681" i="2"/>
  <c r="J676" i="2"/>
  <c r="I676" i="2"/>
  <c r="H676" i="2"/>
  <c r="C672" i="2"/>
  <c r="C670" i="2"/>
  <c r="J665" i="2"/>
  <c r="I665" i="2"/>
  <c r="H665" i="2"/>
  <c r="C661" i="2"/>
  <c r="C659" i="2"/>
  <c r="J654" i="2"/>
  <c r="I654" i="2"/>
  <c r="H654" i="2"/>
  <c r="C634" i="2"/>
  <c r="C632" i="2"/>
  <c r="J627" i="2"/>
  <c r="I627" i="2"/>
  <c r="H627" i="2"/>
  <c r="C609" i="2"/>
  <c r="C607" i="2"/>
  <c r="J602" i="2"/>
  <c r="I602" i="2"/>
  <c r="H602" i="2"/>
  <c r="C598" i="2"/>
  <c r="C596" i="2"/>
  <c r="J591" i="2"/>
  <c r="I591" i="2"/>
  <c r="H591" i="2"/>
  <c r="C587" i="2"/>
  <c r="C585" i="2"/>
  <c r="J580" i="2"/>
  <c r="I580" i="2"/>
  <c r="H580" i="2"/>
  <c r="C575" i="2"/>
  <c r="C573" i="2"/>
  <c r="J568" i="2"/>
  <c r="I568" i="2"/>
  <c r="H568" i="2"/>
  <c r="C561" i="2"/>
  <c r="C559" i="2"/>
  <c r="F648" i="2"/>
  <c r="F687" i="2"/>
  <c r="B714" i="2"/>
  <c r="B620" i="2"/>
  <c r="B727" i="2"/>
  <c r="F652" i="2"/>
  <c r="F720" i="2"/>
  <c r="F716" i="2"/>
  <c r="B579" i="2"/>
  <c r="F566" i="2"/>
  <c r="F616" i="2"/>
  <c r="F749" i="2"/>
  <c r="B730" i="2"/>
  <c r="F675" i="2"/>
  <c r="B647" i="2"/>
  <c r="F750" i="2"/>
  <c r="F653" i="2"/>
  <c r="F639" i="2"/>
  <c r="F722" i="2"/>
  <c r="B729" i="2"/>
  <c r="B745" i="2"/>
  <c r="F590" i="2"/>
  <c r="B733" i="2"/>
  <c r="B710" i="2"/>
  <c r="B749" i="2"/>
  <c r="B721" i="2"/>
  <c r="B751" i="2"/>
  <c r="F618" i="2"/>
  <c r="B753" i="2"/>
  <c r="B617" i="2"/>
  <c r="F651" i="2"/>
  <c r="B613" i="2"/>
  <c r="B649" i="2"/>
  <c r="B566" i="2"/>
  <c r="B664" i="2"/>
  <c r="B724" i="2"/>
  <c r="B722" i="2"/>
  <c r="F709" i="2"/>
  <c r="B621" i="2"/>
  <c r="F698" i="2"/>
  <c r="F565" i="2"/>
  <c r="F751" i="2"/>
  <c r="F640" i="2"/>
  <c r="B644" i="2"/>
  <c r="B735" i="2"/>
  <c r="F579" i="2"/>
  <c r="B612" i="2"/>
  <c r="B741" i="2"/>
  <c r="B732" i="2"/>
  <c r="F642" i="2"/>
  <c r="B618" i="2"/>
  <c r="B650" i="2"/>
  <c r="F723" i="2"/>
  <c r="B564" i="2"/>
  <c r="F747" i="2"/>
  <c r="B739" i="2"/>
  <c r="F727" i="2"/>
  <c r="F614" i="2"/>
  <c r="B740" i="2"/>
  <c r="B716" i="2"/>
  <c r="F637" i="2"/>
  <c r="B736" i="2"/>
  <c r="B720" i="2"/>
  <c r="F753" i="2"/>
  <c r="F728" i="2"/>
  <c r="F620" i="2"/>
  <c r="F643" i="2"/>
  <c r="F578" i="2"/>
  <c r="B723" i="2"/>
  <c r="B717" i="2"/>
  <c r="B653" i="2"/>
  <c r="B565" i="2"/>
  <c r="F601" i="2"/>
  <c r="B711" i="2"/>
  <c r="B641" i="2"/>
  <c r="F664" i="2"/>
  <c r="B615" i="2"/>
  <c r="B698" i="2"/>
  <c r="B709" i="2"/>
  <c r="B675" i="2"/>
  <c r="B743" i="2"/>
  <c r="B718" i="2"/>
  <c r="F615" i="2"/>
  <c r="B590" i="2"/>
  <c r="F717" i="2"/>
  <c r="F754" i="2"/>
  <c r="B686" i="2"/>
  <c r="F638" i="2"/>
  <c r="B652" i="2"/>
  <c r="B642" i="2"/>
  <c r="F744" i="2"/>
  <c r="F731" i="2"/>
  <c r="B645" i="2"/>
  <c r="F711" i="2"/>
  <c r="B616" i="2"/>
  <c r="F714" i="2"/>
  <c r="F721" i="2"/>
  <c r="B713" i="2"/>
  <c r="B742" i="2"/>
  <c r="F621" i="2"/>
  <c r="B747" i="2"/>
  <c r="F715" i="2"/>
  <c r="B715" i="2"/>
  <c r="F641" i="2"/>
  <c r="F718" i="2"/>
  <c r="B638" i="2"/>
  <c r="B746" i="2"/>
  <c r="F741" i="2"/>
  <c r="F647" i="2"/>
  <c r="B637" i="2"/>
  <c r="B639" i="2"/>
  <c r="F619" i="2"/>
  <c r="F732" i="2"/>
  <c r="B712" i="2"/>
  <c r="B601" i="2"/>
  <c r="F649" i="2"/>
  <c r="F733" i="2"/>
  <c r="F713" i="2"/>
  <c r="B750" i="2"/>
  <c r="F746" i="2"/>
  <c r="B744" i="2"/>
  <c r="F745" i="2"/>
  <c r="B752" i="2"/>
  <c r="B619" i="2"/>
  <c r="B651" i="2"/>
  <c r="F646" i="2"/>
  <c r="F564" i="2"/>
  <c r="B687" i="2"/>
  <c r="F725" i="2"/>
  <c r="F712" i="2"/>
  <c r="B726" i="2"/>
  <c r="F740" i="2"/>
  <c r="B738" i="2"/>
  <c r="F738" i="2"/>
  <c r="B719" i="2"/>
  <c r="B728" i="2"/>
  <c r="F737" i="2"/>
  <c r="B578" i="2"/>
  <c r="F710" i="2"/>
  <c r="B614" i="2"/>
  <c r="F719" i="2"/>
  <c r="F650" i="2"/>
  <c r="B754" i="2"/>
  <c r="F743" i="2"/>
  <c r="B648" i="2"/>
  <c r="F748" i="2"/>
  <c r="B643" i="2"/>
  <c r="F726" i="2"/>
  <c r="F752" i="2"/>
  <c r="F735" i="2"/>
  <c r="F617" i="2"/>
  <c r="F734" i="2"/>
  <c r="B734" i="2"/>
  <c r="F724" i="2"/>
  <c r="F567" i="2"/>
  <c r="B748" i="2"/>
  <c r="F644" i="2"/>
  <c r="F739" i="2"/>
  <c r="B737" i="2"/>
  <c r="F686" i="2"/>
  <c r="B755" i="2"/>
  <c r="B725" i="2"/>
  <c r="B640" i="2"/>
  <c r="F645" i="2"/>
  <c r="F755" i="2"/>
  <c r="B567" i="2"/>
  <c r="F742" i="2"/>
  <c r="B646" i="2"/>
  <c r="F729" i="2"/>
  <c r="F736" i="2"/>
  <c r="F612" i="2"/>
  <c r="F613" i="2"/>
  <c r="F730" i="2"/>
  <c r="B731" i="2"/>
  <c r="F758" i="2" l="1"/>
  <c r="F699" i="2"/>
  <c r="F688" i="2"/>
  <c r="F676" i="2"/>
  <c r="F665" i="2"/>
  <c r="F654" i="2"/>
  <c r="F627" i="2"/>
  <c r="F602" i="2"/>
  <c r="F591" i="2"/>
  <c r="F580" i="2"/>
  <c r="F568" i="2"/>
  <c r="J554" i="2"/>
  <c r="I554" i="2"/>
  <c r="H554" i="2"/>
  <c r="C550" i="2"/>
  <c r="C548" i="2"/>
  <c r="J543" i="2"/>
  <c r="I543" i="2"/>
  <c r="H543" i="2"/>
  <c r="C531" i="2"/>
  <c r="C529" i="2"/>
  <c r="J524" i="2"/>
  <c r="I524" i="2"/>
  <c r="H524" i="2"/>
  <c r="C516" i="2"/>
  <c r="C514" i="2"/>
  <c r="F519" i="2"/>
  <c r="F540" i="2"/>
  <c r="B522" i="2"/>
  <c r="F521" i="2"/>
  <c r="B523" i="2"/>
  <c r="F553" i="2"/>
  <c r="B521" i="2"/>
  <c r="B535" i="2"/>
  <c r="B540" i="2"/>
  <c r="B541" i="2"/>
  <c r="F541" i="2"/>
  <c r="F539" i="2"/>
  <c r="F535" i="2"/>
  <c r="B537" i="2"/>
  <c r="B553" i="2"/>
  <c r="B534" i="2"/>
  <c r="F537" i="2"/>
  <c r="F536" i="2"/>
  <c r="F523" i="2"/>
  <c r="B539" i="2"/>
  <c r="B519" i="2"/>
  <c r="F538" i="2"/>
  <c r="F520" i="2"/>
  <c r="F522" i="2"/>
  <c r="B538" i="2"/>
  <c r="B542" i="2"/>
  <c r="F542" i="2"/>
  <c r="B520" i="2"/>
  <c r="B536" i="2"/>
  <c r="F534" i="2"/>
  <c r="F554" i="2" l="1"/>
  <c r="F543" i="2"/>
  <c r="F524" i="2"/>
  <c r="J509" i="2"/>
  <c r="I509" i="2"/>
  <c r="H509" i="2"/>
  <c r="C480" i="2"/>
  <c r="C478" i="2"/>
  <c r="J473" i="2"/>
  <c r="I473" i="2"/>
  <c r="H473" i="2"/>
  <c r="C447" i="2"/>
  <c r="C445" i="2"/>
  <c r="J440" i="2"/>
  <c r="I440" i="2"/>
  <c r="H440" i="2"/>
  <c r="C435" i="2"/>
  <c r="C433" i="2"/>
  <c r="J428" i="2"/>
  <c r="I428" i="2"/>
  <c r="H428" i="2"/>
  <c r="C424" i="2"/>
  <c r="C422" i="2"/>
  <c r="J417" i="2"/>
  <c r="I417" i="2"/>
  <c r="H417" i="2"/>
  <c r="C413" i="2"/>
  <c r="C411" i="2"/>
  <c r="J406" i="2"/>
  <c r="I406" i="2"/>
  <c r="H406" i="2"/>
  <c r="C400" i="2"/>
  <c r="C398" i="2"/>
  <c r="J393" i="2"/>
  <c r="I393" i="2"/>
  <c r="H393" i="2"/>
  <c r="C387" i="2"/>
  <c r="C385" i="2"/>
  <c r="J380" i="2"/>
  <c r="I380" i="2"/>
  <c r="H380" i="2"/>
  <c r="C374" i="2"/>
  <c r="C372" i="2"/>
  <c r="J367" i="2"/>
  <c r="I367" i="2"/>
  <c r="H367" i="2"/>
  <c r="C362" i="2"/>
  <c r="C360" i="2"/>
  <c r="J355" i="2"/>
  <c r="I355" i="2"/>
  <c r="H355" i="2"/>
  <c r="C351" i="2"/>
  <c r="C349" i="2"/>
  <c r="J344" i="2"/>
  <c r="I344" i="2"/>
  <c r="H344" i="2"/>
  <c r="C340" i="2"/>
  <c r="C338" i="2"/>
  <c r="J333" i="2"/>
  <c r="I333" i="2"/>
  <c r="H333" i="2"/>
  <c r="C328" i="2"/>
  <c r="C326" i="2"/>
  <c r="J321" i="2"/>
  <c r="I321" i="2"/>
  <c r="H321" i="2"/>
  <c r="C316" i="2"/>
  <c r="C314" i="2"/>
  <c r="J309" i="2"/>
  <c r="I309" i="2"/>
  <c r="H309" i="2"/>
  <c r="C297" i="2"/>
  <c r="C295" i="2"/>
  <c r="J290" i="2"/>
  <c r="I290" i="2"/>
  <c r="H290" i="2"/>
  <c r="C278" i="2"/>
  <c r="C276" i="2"/>
  <c r="J271" i="2"/>
  <c r="I271" i="2"/>
  <c r="H271" i="2"/>
  <c r="C253" i="2"/>
  <c r="C251" i="2"/>
  <c r="J246" i="2"/>
  <c r="I246" i="2"/>
  <c r="H246" i="2"/>
  <c r="C214" i="2"/>
  <c r="C212" i="2"/>
  <c r="J207" i="2"/>
  <c r="I207" i="2"/>
  <c r="H207" i="2"/>
  <c r="C200" i="2"/>
  <c r="C198" i="2"/>
  <c r="J193" i="2"/>
  <c r="I193" i="2"/>
  <c r="H193" i="2"/>
  <c r="C189" i="2"/>
  <c r="C187" i="2"/>
  <c r="J182" i="2"/>
  <c r="I182" i="2"/>
  <c r="H182" i="2"/>
  <c r="C178" i="2"/>
  <c r="C176" i="2"/>
  <c r="J171" i="2"/>
  <c r="I171" i="2"/>
  <c r="H171" i="2"/>
  <c r="C163" i="2"/>
  <c r="C161" i="2"/>
  <c r="J156" i="2"/>
  <c r="I156" i="2"/>
  <c r="H156" i="2"/>
  <c r="C148" i="2"/>
  <c r="C146" i="2"/>
  <c r="J141" i="2"/>
  <c r="I141" i="2"/>
  <c r="H141" i="2"/>
  <c r="C136" i="2"/>
  <c r="C134" i="2"/>
  <c r="J129" i="2"/>
  <c r="I129" i="2"/>
  <c r="H129" i="2"/>
  <c r="C125" i="2"/>
  <c r="C123" i="2"/>
  <c r="J118" i="2"/>
  <c r="I118" i="2"/>
  <c r="H118" i="2"/>
  <c r="C112" i="2"/>
  <c r="C110" i="2"/>
  <c r="J105" i="2" l="1"/>
  <c r="I105" i="2"/>
  <c r="H105" i="2"/>
  <c r="C89" i="2"/>
  <c r="C87" i="2"/>
  <c r="J82" i="2"/>
  <c r="I82" i="2"/>
  <c r="H82" i="2"/>
  <c r="C60" i="2"/>
  <c r="C58" i="2"/>
  <c r="J53" i="2"/>
  <c r="I53" i="2"/>
  <c r="H53" i="2"/>
  <c r="C44" i="2"/>
  <c r="C42" i="2"/>
  <c r="J10" i="5"/>
  <c r="I10" i="5"/>
  <c r="H10" i="5"/>
  <c r="C6" i="5"/>
  <c r="C4" i="5"/>
  <c r="J37" i="2"/>
  <c r="I37" i="2"/>
  <c r="H37" i="2"/>
  <c r="C20" i="2"/>
  <c r="C18" i="2"/>
  <c r="B3" i="2"/>
  <c r="C14" i="1"/>
  <c r="C13" i="1"/>
  <c r="C12" i="1"/>
  <c r="C11" i="1"/>
  <c r="C10" i="1"/>
  <c r="C9" i="1"/>
  <c r="C39" i="1" l="1"/>
  <c r="C17" i="1"/>
  <c r="C29" i="1"/>
  <c r="C33" i="1"/>
  <c r="C19" i="1"/>
  <c r="C37" i="1"/>
  <c r="C32" i="1"/>
  <c r="C36" i="1"/>
  <c r="C20" i="1"/>
  <c r="C30" i="1"/>
  <c r="C34" i="1"/>
  <c r="C38" i="1"/>
  <c r="C31" i="1"/>
  <c r="C35" i="1"/>
  <c r="F319" i="2"/>
  <c r="F67" i="2"/>
  <c r="F27" i="2"/>
  <c r="B458" i="2"/>
  <c r="B466" i="2"/>
  <c r="F192" i="2"/>
  <c r="B72" i="2"/>
  <c r="F223" i="2"/>
  <c r="B245" i="2"/>
  <c r="B35" i="2"/>
  <c r="B461" i="2"/>
  <c r="B116" i="2"/>
  <c r="F128" i="2"/>
  <c r="F79" i="2"/>
  <c r="B354" i="2"/>
  <c r="F499" i="2"/>
  <c r="F260" i="2"/>
  <c r="F460" i="2"/>
  <c r="B103" i="2"/>
  <c r="B219" i="2"/>
  <c r="F234" i="2"/>
  <c r="F167" i="2"/>
  <c r="B464" i="2"/>
  <c r="F23" i="2"/>
  <c r="F261" i="2"/>
  <c r="B81" i="2"/>
  <c r="F47" i="2"/>
  <c r="B499" i="2"/>
  <c r="F264" i="2"/>
  <c r="F484" i="2"/>
  <c r="B472" i="2"/>
  <c r="B495" i="2"/>
  <c r="B286" i="2"/>
  <c r="B264" i="2"/>
  <c r="F454" i="2"/>
  <c r="B26" i="2"/>
  <c r="F467" i="2"/>
  <c r="F153" i="2"/>
  <c r="B269" i="2"/>
  <c r="F95" i="2"/>
  <c r="B502" i="2"/>
  <c r="F285" i="2"/>
  <c r="F166" i="2"/>
  <c r="F331" i="2"/>
  <c r="B167" i="2"/>
  <c r="F65" i="2"/>
  <c r="B225" i="2"/>
  <c r="F245" i="2"/>
  <c r="F500" i="2"/>
  <c r="F244" i="2"/>
  <c r="F50" i="2"/>
  <c r="F9" i="5"/>
  <c r="F493" i="2"/>
  <c r="F81" i="2"/>
  <c r="F283" i="2"/>
  <c r="B240" i="2"/>
  <c r="F168" i="2"/>
  <c r="B229" i="2"/>
  <c r="B267" i="2"/>
  <c r="B491" i="2"/>
  <c r="F24" i="2"/>
  <c r="B236" i="2"/>
  <c r="B238" i="2"/>
  <c r="F139" i="2"/>
  <c r="F232" i="2"/>
  <c r="B9" i="5"/>
  <c r="B289" i="2"/>
  <c r="F503" i="2"/>
  <c r="B471" i="2"/>
  <c r="B30" i="2"/>
  <c r="B453" i="2"/>
  <c r="F458" i="2"/>
  <c r="F233" i="2"/>
  <c r="F31" i="2"/>
  <c r="B75" i="2"/>
  <c r="B332" i="2"/>
  <c r="B169" i="2"/>
  <c r="B301" i="2"/>
  <c r="F70" i="2"/>
  <c r="F94" i="2"/>
  <c r="F52" i="2"/>
  <c r="F48" i="2"/>
  <c r="F68" i="2"/>
  <c r="F489" i="2"/>
  <c r="B507" i="2"/>
  <c r="B48" i="2"/>
  <c r="F464" i="2"/>
  <c r="B168" i="2"/>
  <c r="B70" i="2"/>
  <c r="F257" i="2"/>
  <c r="F504" i="2"/>
  <c r="F471" i="2"/>
  <c r="F455" i="2"/>
  <c r="B139" i="2"/>
  <c r="B462" i="2"/>
  <c r="F305" i="2"/>
  <c r="B33" i="2"/>
  <c r="B47" i="2"/>
  <c r="B470" i="2"/>
  <c r="B287" i="2"/>
  <c r="F224" i="2"/>
  <c r="F466" i="2"/>
  <c r="B256" i="2"/>
  <c r="B263" i="2"/>
  <c r="B52" i="2"/>
  <c r="F170" i="2"/>
  <c r="F258" i="2"/>
  <c r="F140" i="2"/>
  <c r="B244" i="2"/>
  <c r="B416" i="2"/>
  <c r="B468" i="2"/>
  <c r="B65" i="2"/>
  <c r="F281" i="2"/>
  <c r="F204" i="2"/>
  <c r="B439" i="2"/>
  <c r="B262" i="2"/>
  <c r="B459" i="2"/>
  <c r="B307" i="2"/>
  <c r="F225" i="2"/>
  <c r="F71" i="2"/>
  <c r="F269" i="2"/>
  <c r="B467" i="2"/>
  <c r="F495" i="2"/>
  <c r="B170" i="2"/>
  <c r="B222" i="2"/>
  <c r="B24" i="2"/>
  <c r="B490" i="2"/>
  <c r="F151" i="2"/>
  <c r="B66" i="2"/>
  <c r="F465" i="2"/>
  <c r="B465" i="2"/>
  <c r="F459" i="2"/>
  <c r="B115" i="2"/>
  <c r="B27" i="2"/>
  <c r="F116" i="2"/>
  <c r="B496" i="2"/>
  <c r="B404" i="2"/>
  <c r="B98" i="2"/>
  <c r="B36" i="2"/>
  <c r="B390" i="2"/>
  <c r="F453" i="2"/>
  <c r="B377" i="2"/>
  <c r="F507" i="2"/>
  <c r="B32" i="2"/>
  <c r="F427" i="2"/>
  <c r="B266" i="2"/>
  <c r="B457" i="2"/>
  <c r="F505" i="2"/>
  <c r="B71" i="2"/>
  <c r="F452" i="2"/>
  <c r="B268" i="2"/>
  <c r="F206" i="2"/>
  <c r="B153" i="2"/>
  <c r="F391" i="2"/>
  <c r="B69" i="2"/>
  <c r="F229" i="2"/>
  <c r="F501" i="2"/>
  <c r="F378" i="2"/>
  <c r="B239" i="2"/>
  <c r="F115" i="2"/>
  <c r="F93" i="2"/>
  <c r="B73" i="2"/>
  <c r="F217" i="2"/>
  <c r="F284" i="2"/>
  <c r="F497" i="2"/>
  <c r="B242" i="2"/>
  <c r="B283" i="2"/>
  <c r="F439" i="2"/>
  <c r="F66" i="2"/>
  <c r="F259" i="2"/>
  <c r="B308" i="2"/>
  <c r="F303" i="2"/>
  <c r="B99" i="2"/>
  <c r="B166" i="2"/>
  <c r="B203" i="2"/>
  <c r="B500" i="2"/>
  <c r="B303" i="2"/>
  <c r="F103" i="2"/>
  <c r="F218" i="2"/>
  <c r="B100" i="2"/>
  <c r="F73" i="2"/>
  <c r="B155" i="2"/>
  <c r="B220" i="2"/>
  <c r="B285" i="2"/>
  <c r="B261" i="2"/>
  <c r="F506" i="2"/>
  <c r="B227" i="2"/>
  <c r="F238" i="2"/>
  <c r="B488" i="2"/>
  <c r="F205" i="2"/>
  <c r="B77" i="2"/>
  <c r="F102" i="2"/>
  <c r="F92" i="2"/>
  <c r="B260" i="2"/>
  <c r="B140" i="2"/>
  <c r="B92" i="2"/>
  <c r="F496" i="2"/>
  <c r="F30" i="2"/>
  <c r="F63" i="2"/>
  <c r="B151" i="2"/>
  <c r="B281" i="2"/>
  <c r="F203" i="2"/>
  <c r="F266" i="2"/>
  <c r="B230" i="2"/>
  <c r="F26" i="2"/>
  <c r="F301" i="2"/>
  <c r="B405" i="2"/>
  <c r="B484" i="2"/>
  <c r="B320" i="2"/>
  <c r="F96" i="2"/>
  <c r="F490" i="2"/>
  <c r="F32" i="2"/>
  <c r="F320" i="2"/>
  <c r="B231" i="2"/>
  <c r="B258" i="2"/>
  <c r="B438" i="2"/>
  <c r="F304" i="2"/>
  <c r="F302" i="2"/>
  <c r="F354" i="2"/>
  <c r="F35" i="2"/>
  <c r="B237" i="2"/>
  <c r="B104" i="2"/>
  <c r="F74" i="2"/>
  <c r="F231" i="2"/>
  <c r="B455" i="2"/>
  <c r="F457" i="2"/>
  <c r="F240" i="2"/>
  <c r="F78" i="2"/>
  <c r="F282" i="2"/>
  <c r="F236" i="2"/>
  <c r="B365" i="2"/>
  <c r="F468" i="2"/>
  <c r="B50" i="2"/>
  <c r="B206" i="2"/>
  <c r="F33" i="2"/>
  <c r="B378" i="2"/>
  <c r="B391" i="2"/>
  <c r="F450" i="2"/>
  <c r="F243" i="2"/>
  <c r="B221" i="2"/>
  <c r="F69" i="2"/>
  <c r="F300" i="2"/>
  <c r="F34" i="2"/>
  <c r="B79" i="2"/>
  <c r="F242" i="2"/>
  <c r="B63" i="2"/>
  <c r="F262" i="2"/>
  <c r="B23" i="2"/>
  <c r="F456" i="2"/>
  <c r="B505" i="2"/>
  <c r="F469" i="2"/>
  <c r="B501" i="2"/>
  <c r="F486" i="2"/>
  <c r="F36" i="2"/>
  <c r="B218" i="2"/>
  <c r="B302" i="2"/>
  <c r="F287" i="2"/>
  <c r="B64" i="2"/>
  <c r="B223" i="2"/>
  <c r="B232" i="2"/>
  <c r="F332" i="2"/>
  <c r="F483" i="2"/>
  <c r="B192" i="2"/>
  <c r="F256" i="2"/>
  <c r="B456" i="2"/>
  <c r="B95" i="2"/>
  <c r="B259" i="2"/>
  <c r="B181" i="2"/>
  <c r="F226" i="2"/>
  <c r="F51" i="2"/>
  <c r="F239" i="2"/>
  <c r="F365" i="2"/>
  <c r="B28" i="2"/>
  <c r="B97" i="2"/>
  <c r="F80" i="2"/>
  <c r="B469" i="2"/>
  <c r="B51" i="2"/>
  <c r="B154" i="2"/>
  <c r="B152" i="2"/>
  <c r="F494" i="2"/>
  <c r="F472" i="2"/>
  <c r="F49" i="2"/>
  <c r="B34" i="2"/>
  <c r="F502" i="2"/>
  <c r="F416" i="2"/>
  <c r="B450" i="2"/>
  <c r="F228" i="2"/>
  <c r="F390" i="2"/>
  <c r="B74" i="2"/>
  <c r="B76" i="2"/>
  <c r="F268" i="2"/>
  <c r="B284" i="2"/>
  <c r="B235" i="2"/>
  <c r="B306" i="2"/>
  <c r="B226" i="2"/>
  <c r="F462" i="2"/>
  <c r="F154" i="2"/>
  <c r="B224" i="2"/>
  <c r="B366" i="2"/>
  <c r="F263" i="2"/>
  <c r="F366" i="2"/>
  <c r="F220" i="2"/>
  <c r="B451" i="2"/>
  <c r="F227" i="2"/>
  <c r="F169" i="2"/>
  <c r="F29" i="2"/>
  <c r="F76" i="2"/>
  <c r="F306" i="2"/>
  <c r="B489" i="2"/>
  <c r="F463" i="2"/>
  <c r="B217" i="2"/>
  <c r="F488" i="2"/>
  <c r="B204" i="2"/>
  <c r="B486" i="2"/>
  <c r="F377" i="2"/>
  <c r="F405" i="2"/>
  <c r="F181" i="2"/>
  <c r="B243" i="2"/>
  <c r="B94" i="2"/>
  <c r="B234" i="2"/>
  <c r="B379" i="2"/>
  <c r="B319" i="2"/>
  <c r="B504" i="2"/>
  <c r="B498" i="2"/>
  <c r="B497" i="2"/>
  <c r="B485" i="2"/>
  <c r="B270" i="2"/>
  <c r="B78" i="2"/>
  <c r="F77" i="2"/>
  <c r="F152" i="2"/>
  <c r="B392" i="2"/>
  <c r="B101" i="2"/>
  <c r="F470" i="2"/>
  <c r="B29" i="2"/>
  <c r="B49" i="2"/>
  <c r="F267" i="2"/>
  <c r="B288" i="2"/>
  <c r="B483" i="2"/>
  <c r="B228" i="2"/>
  <c r="B343" i="2"/>
  <c r="B305" i="2"/>
  <c r="F270" i="2"/>
  <c r="B304" i="2"/>
  <c r="F265" i="2"/>
  <c r="F491" i="2"/>
  <c r="F72" i="2"/>
  <c r="B25" i="2"/>
  <c r="B265" i="2"/>
  <c r="F461" i="2"/>
  <c r="F99" i="2"/>
  <c r="F392" i="2"/>
  <c r="F403" i="2"/>
  <c r="F230" i="2"/>
  <c r="F307" i="2"/>
  <c r="F438" i="2"/>
  <c r="B494" i="2"/>
  <c r="B487" i="2"/>
  <c r="B454" i="2"/>
  <c r="F286" i="2"/>
  <c r="F155" i="2"/>
  <c r="F404" i="2"/>
  <c r="B68" i="2"/>
  <c r="B93" i="2"/>
  <c r="B503" i="2"/>
  <c r="F379" i="2"/>
  <c r="B506" i="2"/>
  <c r="B241" i="2"/>
  <c r="F222" i="2"/>
  <c r="F288" i="2"/>
  <c r="B300" i="2"/>
  <c r="F28" i="2"/>
  <c r="F485" i="2"/>
  <c r="F308" i="2"/>
  <c r="F487" i="2"/>
  <c r="F98" i="2"/>
  <c r="B493" i="2"/>
  <c r="B102" i="2"/>
  <c r="F25" i="2"/>
  <c r="F498" i="2"/>
  <c r="F235" i="2"/>
  <c r="F101" i="2"/>
  <c r="B403" i="2"/>
  <c r="F492" i="2"/>
  <c r="B463" i="2"/>
  <c r="B427" i="2"/>
  <c r="F237" i="2"/>
  <c r="F451" i="2"/>
  <c r="B460" i="2"/>
  <c r="F97" i="2"/>
  <c r="B205" i="2"/>
  <c r="F289" i="2"/>
  <c r="F100" i="2"/>
  <c r="F64" i="2"/>
  <c r="B257" i="2"/>
  <c r="B80" i="2"/>
  <c r="B31" i="2"/>
  <c r="F104" i="2"/>
  <c r="B282" i="2"/>
  <c r="B67" i="2"/>
  <c r="B233" i="2"/>
  <c r="F221" i="2"/>
  <c r="F241" i="2"/>
  <c r="F75" i="2"/>
  <c r="B452" i="2"/>
  <c r="B331" i="2"/>
  <c r="B128" i="2"/>
  <c r="F343" i="2"/>
  <c r="F219" i="2"/>
  <c r="B96" i="2"/>
  <c r="B492" i="2"/>
  <c r="F344" i="2" l="1"/>
  <c r="F82" i="2"/>
  <c r="F37" i="2"/>
  <c r="F380" i="2"/>
  <c r="F290" i="2"/>
  <c r="F473" i="2"/>
  <c r="F271" i="2"/>
  <c r="F428" i="2"/>
  <c r="F393" i="2"/>
  <c r="F406" i="2"/>
  <c r="F355" i="2"/>
  <c r="F333" i="2"/>
  <c r="F105" i="2"/>
  <c r="F171" i="2"/>
  <c r="F141" i="2"/>
  <c r="F417" i="2"/>
  <c r="F129" i="2"/>
  <c r="F367" i="2"/>
  <c r="F246" i="2"/>
  <c r="F509" i="2"/>
  <c r="F118" i="2"/>
  <c r="F193" i="2"/>
  <c r="F156" i="2"/>
  <c r="F182" i="2"/>
  <c r="F207" i="2"/>
  <c r="F10" i="5"/>
  <c r="F309" i="2"/>
  <c r="F53" i="2"/>
  <c r="F321" i="2"/>
  <c r="F440" i="2"/>
  <c r="C27" i="1" l="1"/>
  <c r="C23" i="1"/>
  <c r="B9" i="2"/>
  <c r="C8" i="1" s="1"/>
  <c r="C26" i="1"/>
  <c r="B10" i="2"/>
  <c r="C7" i="1" s="1"/>
  <c r="C16" i="1"/>
  <c r="C22" i="1"/>
  <c r="C18" i="1"/>
  <c r="C24" i="1"/>
  <c r="C28"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1" shapeId="0">
      <text>
        <r>
          <rPr>
            <sz val="11"/>
            <color theme="1"/>
            <rFont val="Calibri"/>
            <family val="2"/>
            <scheme val="minor"/>
          </rPr>
          <t>Introduzca la fecha prevista de adjudicación, en formato dd-mm-aaaa</t>
        </r>
      </text>
    </comment>
    <comment ref="F19" authorId="2" shapeId="0">
      <text/>
    </comment>
    <comment ref="F20" authorId="2"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40" authorId="1" shapeId="0">
      <text>
        <r>
          <rPr>
            <sz val="11"/>
            <color theme="1"/>
            <rFont val="Calibri"/>
            <family val="2"/>
            <scheme val="minor"/>
          </rPr>
          <t>Introducir un texto con el nombre o referencia de la contratación</t>
        </r>
      </text>
    </comment>
    <comment ref="B40" authorId="1" shapeId="0">
      <text>
        <r>
          <rPr>
            <sz val="11"/>
            <color theme="1"/>
            <rFont val="Calibri"/>
            <family val="2"/>
            <scheme val="minor"/>
          </rPr>
          <t>Introduzca un texto con la finalidad de la contratación</t>
        </r>
      </text>
    </comment>
    <comment ref="C40" authorId="1" shapeId="0">
      <text>
        <r>
          <rPr>
            <sz val="11"/>
            <color theme="1"/>
            <rFont val="Calibri"/>
            <family val="2"/>
            <scheme val="minor"/>
          </rPr>
          <t>Seleccionar un valor del listado</t>
        </r>
      </text>
    </comment>
    <comment ref="D40" authorId="1" shapeId="0">
      <text>
        <r>
          <rPr>
            <sz val="11"/>
            <color theme="1"/>
            <rFont val="Calibri"/>
            <family val="2"/>
            <scheme val="minor"/>
          </rPr>
          <t>Seleccione el tipo de procedimiento</t>
        </r>
      </text>
    </comment>
    <comment ref="E40" authorId="1" shapeId="0">
      <text>
        <r>
          <rPr>
            <sz val="11"/>
            <color theme="1"/>
            <rFont val="Calibri"/>
            <family val="2"/>
            <scheme val="minor"/>
          </rPr>
          <t>Seleccione un valor de la lista</t>
        </r>
      </text>
    </comment>
    <comment ref="F40" authorId="2" shapeId="0">
      <text>
        <r>
          <rPr>
            <sz val="11"/>
            <color theme="1"/>
            <rFont val="Calibri"/>
            <family val="2"/>
            <scheme val="minor"/>
          </rPr>
          <t>Introduzca el código SNIP</t>
        </r>
      </text>
    </comment>
    <comment ref="C41" authorId="2" shapeId="0">
      <text>
        <r>
          <rPr>
            <sz val="11"/>
            <color theme="1"/>
            <rFont val="Calibri"/>
            <family val="2"/>
            <scheme val="minor"/>
          </rPr>
          <t>Introduzca la fecha de inicio del proceso, en formato dd-mm-aaaa</t>
        </r>
      </text>
    </comment>
    <comment ref="F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text/>
    </comment>
    <comment ref="C43" authorId="2" shapeId="0">
      <text>
        <r>
          <rPr>
            <sz val="11"/>
            <color theme="1"/>
            <rFont val="Calibri"/>
            <family val="2"/>
            <scheme val="minor"/>
          </rPr>
          <t>Introduzca la fecha prevista de adjudicación, en formato dd-mm-aaaa</t>
        </r>
      </text>
    </comment>
    <comment ref="F43" authorId="2" shapeId="0">
      <text/>
    </comment>
    <comment ref="F44" authorId="2" shapeId="0">
      <text/>
    </comment>
    <comment ref="A46" authorId="2" shapeId="0">
      <text>
        <r>
          <rPr>
            <sz val="11"/>
            <color theme="1"/>
            <rFont val="Calibri"/>
            <family val="2"/>
            <scheme val="minor"/>
          </rPr>
          <t>Introduzca un codigo UNSPSC</t>
        </r>
      </text>
    </comment>
    <comment ref="B46" authorId="2" shapeId="0">
      <text>
        <r>
          <rPr>
            <sz val="11"/>
            <color theme="1"/>
            <rFont val="Calibri"/>
            <family val="2"/>
            <scheme val="minor"/>
          </rPr>
          <t>Descripción calculada automáticamente a partir de código del artículo</t>
        </r>
      </text>
    </comment>
    <comment ref="C46" authorId="2" shapeId="0">
      <text>
        <r>
          <rPr>
            <sz val="11"/>
            <color theme="1"/>
            <rFont val="Calibri"/>
            <family val="2"/>
            <scheme val="minor"/>
          </rPr>
          <t>Seleccione un valor de la lista</t>
        </r>
      </text>
    </comment>
    <comment ref="D46" authorId="2" shapeId="0">
      <text>
        <r>
          <rPr>
            <sz val="11"/>
            <color theme="1"/>
            <rFont val="Calibri"/>
            <family val="2"/>
            <scheme val="minor"/>
          </rPr>
          <t>Introduzca un número con dos decimales como máximo. Debe ser igual o mayor a la "Cantidad Real Consumida"</t>
        </r>
      </text>
    </comment>
    <comment ref="E46" authorId="2" shapeId="0">
      <text>
        <r>
          <rPr>
            <sz val="11"/>
            <color theme="1"/>
            <rFont val="Calibri"/>
            <family val="2"/>
            <scheme val="minor"/>
          </rPr>
          <t>Introduzca un número con dos decimales como máximo</t>
        </r>
      </text>
    </comment>
    <comment ref="F46" authorId="2" shapeId="0">
      <text>
        <r>
          <rPr>
            <sz val="11"/>
            <color theme="1"/>
            <rFont val="Calibri"/>
            <family val="2"/>
            <scheme val="minor"/>
          </rPr>
          <t>Monto calculado automáticamente por el sistema</t>
        </r>
      </text>
    </comment>
    <comment ref="A56" authorId="2" shapeId="0">
      <text>
        <r>
          <rPr>
            <sz val="11"/>
            <color theme="1"/>
            <rFont val="Calibri"/>
            <family val="2"/>
            <scheme val="minor"/>
          </rPr>
          <t>Introducir un texto con el nombre o referencia de la contratación</t>
        </r>
      </text>
    </comment>
    <comment ref="B56" authorId="2" shapeId="0">
      <text>
        <r>
          <rPr>
            <sz val="11"/>
            <color theme="1"/>
            <rFont val="Calibri"/>
            <family val="2"/>
            <scheme val="minor"/>
          </rPr>
          <t>Introduzca un texto con la finalidad de la contratación</t>
        </r>
      </text>
    </comment>
    <comment ref="C56" authorId="2" shapeId="0">
      <text>
        <r>
          <rPr>
            <sz val="11"/>
            <color theme="1"/>
            <rFont val="Calibri"/>
            <family val="2"/>
            <scheme val="minor"/>
          </rPr>
          <t>Seleccionar un valor del listado</t>
        </r>
      </text>
    </comment>
    <comment ref="D56" authorId="2" shapeId="0">
      <text>
        <r>
          <rPr>
            <sz val="11"/>
            <color theme="1"/>
            <rFont val="Calibri"/>
            <family val="2"/>
            <scheme val="minor"/>
          </rPr>
          <t>Seleccione el tipo de procedimiento</t>
        </r>
      </text>
    </comment>
    <comment ref="E56" authorId="2" shapeId="0">
      <text>
        <r>
          <rPr>
            <sz val="11"/>
            <color theme="1"/>
            <rFont val="Calibri"/>
            <family val="2"/>
            <scheme val="minor"/>
          </rPr>
          <t>Seleccione un valor de la lista</t>
        </r>
      </text>
    </comment>
    <comment ref="F56" authorId="2" shapeId="0">
      <text>
        <r>
          <rPr>
            <sz val="11"/>
            <color theme="1"/>
            <rFont val="Calibri"/>
            <family val="2"/>
            <scheme val="minor"/>
          </rPr>
          <t>Introduzca el código SNIP</t>
        </r>
      </text>
    </comment>
    <comment ref="C57" authorId="2" shapeId="0">
      <text>
        <r>
          <rPr>
            <sz val="11"/>
            <color theme="1"/>
            <rFont val="Calibri"/>
            <family val="2"/>
            <scheme val="minor"/>
          </rPr>
          <t>Introduzca la fecha de inicio del proceso, en formato dd-mm-aaaa</t>
        </r>
      </text>
    </comment>
    <comment ref="F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 authorId="2" shapeId="0">
      <text/>
    </comment>
    <comment ref="C59" authorId="2" shapeId="0">
      <text>
        <r>
          <rPr>
            <sz val="11"/>
            <color theme="1"/>
            <rFont val="Calibri"/>
            <family val="2"/>
            <scheme val="minor"/>
          </rPr>
          <t>Introduzca la fecha prevista de adjudicación, en formato dd-mm-aaaa</t>
        </r>
      </text>
    </comment>
    <comment ref="F59" authorId="2" shapeId="0">
      <text/>
    </comment>
    <comment ref="F60" authorId="2" shapeId="0">
      <text/>
    </comment>
    <comment ref="A62" authorId="2" shapeId="0">
      <text>
        <r>
          <rPr>
            <sz val="11"/>
            <color theme="1"/>
            <rFont val="Calibri"/>
            <family val="2"/>
            <scheme val="minor"/>
          </rPr>
          <t>Introduzca un codigo UNSPSC</t>
        </r>
      </text>
    </comment>
    <comment ref="B62" authorId="2" shapeId="0">
      <text>
        <r>
          <rPr>
            <sz val="11"/>
            <color theme="1"/>
            <rFont val="Calibri"/>
            <family val="2"/>
            <scheme val="minor"/>
          </rPr>
          <t>Descripción calculada automáticamente a partir de código del artículo</t>
        </r>
      </text>
    </comment>
    <comment ref="C62" authorId="2" shapeId="0">
      <text>
        <r>
          <rPr>
            <sz val="11"/>
            <color theme="1"/>
            <rFont val="Calibri"/>
            <family val="2"/>
            <scheme val="minor"/>
          </rPr>
          <t>Seleccione un valor de la lista</t>
        </r>
      </text>
    </comment>
    <comment ref="D62" authorId="2" shapeId="0">
      <text>
        <r>
          <rPr>
            <sz val="11"/>
            <color theme="1"/>
            <rFont val="Calibri"/>
            <family val="2"/>
            <scheme val="minor"/>
          </rPr>
          <t>Introduzca un número con dos decimales como máximo. Debe ser igual o mayor a la "Cantidad Real Consumida"</t>
        </r>
      </text>
    </comment>
    <comment ref="E62" authorId="2" shapeId="0">
      <text>
        <r>
          <rPr>
            <sz val="11"/>
            <color theme="1"/>
            <rFont val="Calibri"/>
            <family val="2"/>
            <scheme val="minor"/>
          </rPr>
          <t>Introduzca un número con dos decimales como máximo</t>
        </r>
      </text>
    </comment>
    <comment ref="F62" authorId="2" shapeId="0">
      <text>
        <r>
          <rPr>
            <sz val="11"/>
            <color theme="1"/>
            <rFont val="Calibri"/>
            <family val="2"/>
            <scheme val="minor"/>
          </rPr>
          <t>Monto calculado automáticamente por el sistema</t>
        </r>
      </text>
    </comment>
    <comment ref="A85" authorId="2" shapeId="0">
      <text>
        <r>
          <rPr>
            <sz val="11"/>
            <color theme="1"/>
            <rFont val="Calibri"/>
            <family val="2"/>
            <scheme val="minor"/>
          </rPr>
          <t>Introducir un texto con el nombre o referencia de la contratación</t>
        </r>
      </text>
    </comment>
    <comment ref="B85" authorId="2" shapeId="0">
      <text>
        <r>
          <rPr>
            <sz val="11"/>
            <color theme="1"/>
            <rFont val="Calibri"/>
            <family val="2"/>
            <scheme val="minor"/>
          </rPr>
          <t>Introduzca un texto con la finalidad de la contratación</t>
        </r>
      </text>
    </comment>
    <comment ref="C85" authorId="2" shapeId="0">
      <text>
        <r>
          <rPr>
            <sz val="11"/>
            <color theme="1"/>
            <rFont val="Calibri"/>
            <family val="2"/>
            <scheme val="minor"/>
          </rPr>
          <t>Seleccionar un valor del listado</t>
        </r>
      </text>
    </comment>
    <comment ref="D85" authorId="2" shapeId="0">
      <text>
        <r>
          <rPr>
            <sz val="11"/>
            <color theme="1"/>
            <rFont val="Calibri"/>
            <family val="2"/>
            <scheme val="minor"/>
          </rPr>
          <t>Seleccione el tipo de procedimiento</t>
        </r>
      </text>
    </comment>
    <comment ref="E85" authorId="2" shapeId="0">
      <text>
        <r>
          <rPr>
            <sz val="11"/>
            <color theme="1"/>
            <rFont val="Calibri"/>
            <family val="2"/>
            <scheme val="minor"/>
          </rPr>
          <t>Seleccione un valor de la lista</t>
        </r>
      </text>
    </comment>
    <comment ref="F85" authorId="2" shapeId="0">
      <text>
        <r>
          <rPr>
            <sz val="11"/>
            <color theme="1"/>
            <rFont val="Calibri"/>
            <family val="2"/>
            <scheme val="minor"/>
          </rPr>
          <t>Introduzca el código SNIP</t>
        </r>
      </text>
    </comment>
    <comment ref="C86" authorId="2" shapeId="0">
      <text>
        <r>
          <rPr>
            <sz val="11"/>
            <color theme="1"/>
            <rFont val="Calibri"/>
            <family val="2"/>
            <scheme val="minor"/>
          </rPr>
          <t>Introduzca la fecha de inicio del proceso, en formato dd-mm-aaaa</t>
        </r>
      </text>
    </comment>
    <comment ref="F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text/>
    </comment>
    <comment ref="C88" authorId="2" shapeId="0">
      <text>
        <r>
          <rPr>
            <sz val="11"/>
            <color theme="1"/>
            <rFont val="Calibri"/>
            <family val="2"/>
            <scheme val="minor"/>
          </rPr>
          <t>Introduzca la fecha prevista de adjudicación, en formato dd-mm-aaaa</t>
        </r>
      </text>
    </comment>
    <comment ref="F88" authorId="2" shapeId="0">
      <text/>
    </comment>
    <comment ref="F89" authorId="2" shapeId="0">
      <text/>
    </comment>
    <comment ref="A91" authorId="2" shapeId="0">
      <text>
        <r>
          <rPr>
            <sz val="11"/>
            <color theme="1"/>
            <rFont val="Calibri"/>
            <family val="2"/>
            <scheme val="minor"/>
          </rPr>
          <t>Introduzca un codigo UNSPSC</t>
        </r>
      </text>
    </comment>
    <comment ref="B91" authorId="2" shapeId="0">
      <text>
        <r>
          <rPr>
            <sz val="11"/>
            <color theme="1"/>
            <rFont val="Calibri"/>
            <family val="2"/>
            <scheme val="minor"/>
          </rPr>
          <t>Descripción calculada automáticamente a partir de código del artículo</t>
        </r>
      </text>
    </comment>
    <comment ref="C91" authorId="2" shapeId="0">
      <text>
        <r>
          <rPr>
            <sz val="11"/>
            <color theme="1"/>
            <rFont val="Calibri"/>
            <family val="2"/>
            <scheme val="minor"/>
          </rPr>
          <t>Seleccione un valor de la lista</t>
        </r>
      </text>
    </comment>
    <comment ref="D91" authorId="2" shapeId="0">
      <text>
        <r>
          <rPr>
            <sz val="11"/>
            <color theme="1"/>
            <rFont val="Calibri"/>
            <family val="2"/>
            <scheme val="minor"/>
          </rPr>
          <t>Introduzca un número con dos decimales como máximo. Debe ser igual o mayor a la "Cantidad Real Consumida"</t>
        </r>
      </text>
    </comment>
    <comment ref="E91" authorId="2" shapeId="0">
      <text>
        <r>
          <rPr>
            <sz val="11"/>
            <color theme="1"/>
            <rFont val="Calibri"/>
            <family val="2"/>
            <scheme val="minor"/>
          </rPr>
          <t>Introduzca un número con dos decimales como máximo</t>
        </r>
      </text>
    </comment>
    <comment ref="F91" authorId="2" shapeId="0">
      <text>
        <r>
          <rPr>
            <sz val="11"/>
            <color theme="1"/>
            <rFont val="Calibri"/>
            <family val="2"/>
            <scheme val="minor"/>
          </rPr>
          <t>Monto calculado automáticamente por el sistema</t>
        </r>
      </text>
    </comment>
    <comment ref="A108" authorId="2" shapeId="0">
      <text>
        <r>
          <rPr>
            <sz val="11"/>
            <color theme="1"/>
            <rFont val="Calibri"/>
            <family val="2"/>
            <scheme val="minor"/>
          </rPr>
          <t>Introducir un texto con el nombre o referencia de la contratación</t>
        </r>
      </text>
    </comment>
    <comment ref="B108" authorId="2" shapeId="0">
      <text>
        <r>
          <rPr>
            <sz val="11"/>
            <color theme="1"/>
            <rFont val="Calibri"/>
            <family val="2"/>
            <scheme val="minor"/>
          </rPr>
          <t>Introduzca un texto con la finalidad de la contratación</t>
        </r>
      </text>
    </comment>
    <comment ref="C108" authorId="2" shapeId="0">
      <text>
        <r>
          <rPr>
            <sz val="11"/>
            <color theme="1"/>
            <rFont val="Calibri"/>
            <family val="2"/>
            <scheme val="minor"/>
          </rPr>
          <t>Seleccionar un valor del listado</t>
        </r>
      </text>
    </comment>
    <comment ref="D108" authorId="2" shapeId="0">
      <text>
        <r>
          <rPr>
            <sz val="11"/>
            <color theme="1"/>
            <rFont val="Calibri"/>
            <family val="2"/>
            <scheme val="minor"/>
          </rPr>
          <t>Seleccione el tipo de procedimiento</t>
        </r>
      </text>
    </comment>
    <comment ref="E108" authorId="2" shapeId="0">
      <text>
        <r>
          <rPr>
            <sz val="11"/>
            <color theme="1"/>
            <rFont val="Calibri"/>
            <family val="2"/>
            <scheme val="minor"/>
          </rPr>
          <t>Seleccione un valor de la lista</t>
        </r>
      </text>
    </comment>
    <comment ref="F108" authorId="2" shapeId="0">
      <text>
        <r>
          <rPr>
            <sz val="11"/>
            <color theme="1"/>
            <rFont val="Calibri"/>
            <family val="2"/>
            <scheme val="minor"/>
          </rPr>
          <t>Introduzca el código SNIP</t>
        </r>
      </text>
    </comment>
    <comment ref="C109" authorId="2" shapeId="0">
      <text>
        <r>
          <rPr>
            <sz val="11"/>
            <color theme="1"/>
            <rFont val="Calibri"/>
            <family val="2"/>
            <scheme val="minor"/>
          </rPr>
          <t>Introduzca la fecha de inicio del proceso, en formato dd-mm-aaaa</t>
        </r>
      </text>
    </comment>
    <comment ref="F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2" shapeId="0">
      <text/>
    </comment>
    <comment ref="C111" authorId="2" shapeId="0">
      <text>
        <r>
          <rPr>
            <sz val="11"/>
            <color theme="1"/>
            <rFont val="Calibri"/>
            <family val="2"/>
            <scheme val="minor"/>
          </rPr>
          <t>Introduzca la fecha prevista de adjudicación, en formato dd-mm-aaaa</t>
        </r>
      </text>
    </comment>
    <comment ref="F111" authorId="2" shapeId="0">
      <text/>
    </comment>
    <comment ref="F112" authorId="2" shapeId="0">
      <text/>
    </comment>
    <comment ref="A114" authorId="2" shapeId="0">
      <text>
        <r>
          <rPr>
            <sz val="11"/>
            <color theme="1"/>
            <rFont val="Calibri"/>
            <family val="2"/>
            <scheme val="minor"/>
          </rPr>
          <t>Introduzca un codigo UNSPSC</t>
        </r>
      </text>
    </comment>
    <comment ref="B114" authorId="2" shapeId="0">
      <text>
        <r>
          <rPr>
            <sz val="11"/>
            <color theme="1"/>
            <rFont val="Calibri"/>
            <family val="2"/>
            <scheme val="minor"/>
          </rPr>
          <t>Descripción calculada automáticamente a partir de código del artículo</t>
        </r>
      </text>
    </comment>
    <comment ref="C114" authorId="2" shapeId="0">
      <text>
        <r>
          <rPr>
            <sz val="11"/>
            <color theme="1"/>
            <rFont val="Calibri"/>
            <family val="2"/>
            <scheme val="minor"/>
          </rPr>
          <t>Seleccione un valor de la lista</t>
        </r>
      </text>
    </comment>
    <comment ref="D114" authorId="2" shapeId="0">
      <text>
        <r>
          <rPr>
            <sz val="11"/>
            <color theme="1"/>
            <rFont val="Calibri"/>
            <family val="2"/>
            <scheme val="minor"/>
          </rPr>
          <t>Introduzca un número con dos decimales como máximo. Debe ser igual o mayor a la "Cantidad Real Consumida"</t>
        </r>
      </text>
    </comment>
    <comment ref="E114" authorId="2" shapeId="0">
      <text>
        <r>
          <rPr>
            <sz val="11"/>
            <color theme="1"/>
            <rFont val="Calibri"/>
            <family val="2"/>
            <scheme val="minor"/>
          </rPr>
          <t>Introduzca un número con dos decimales como máximo</t>
        </r>
      </text>
    </comment>
    <comment ref="F114" authorId="2" shapeId="0">
      <text>
        <r>
          <rPr>
            <sz val="11"/>
            <color theme="1"/>
            <rFont val="Calibri"/>
            <family val="2"/>
            <scheme val="minor"/>
          </rPr>
          <t>Monto calculado automáticamente por el sistema</t>
        </r>
      </text>
    </comment>
    <comment ref="A121" authorId="2" shapeId="0">
      <text>
        <r>
          <rPr>
            <sz val="11"/>
            <color theme="1"/>
            <rFont val="Calibri"/>
            <family val="2"/>
            <scheme val="minor"/>
          </rPr>
          <t>Introducir un texto con el nombre o referencia de la contratación</t>
        </r>
      </text>
    </comment>
    <comment ref="B121" authorId="2" shapeId="0">
      <text>
        <r>
          <rPr>
            <sz val="11"/>
            <color theme="1"/>
            <rFont val="Calibri"/>
            <family val="2"/>
            <scheme val="minor"/>
          </rPr>
          <t>Introduzca un texto con la finalidad de la contratación</t>
        </r>
      </text>
    </comment>
    <comment ref="C121" authorId="2" shapeId="0">
      <text>
        <r>
          <rPr>
            <sz val="11"/>
            <color theme="1"/>
            <rFont val="Calibri"/>
            <family val="2"/>
            <scheme val="minor"/>
          </rPr>
          <t>Seleccionar un valor del listado</t>
        </r>
      </text>
    </comment>
    <comment ref="D121" authorId="2" shapeId="0">
      <text>
        <r>
          <rPr>
            <sz val="11"/>
            <color theme="1"/>
            <rFont val="Calibri"/>
            <family val="2"/>
            <scheme val="minor"/>
          </rPr>
          <t>Seleccione el tipo de procedimiento</t>
        </r>
      </text>
    </comment>
    <comment ref="E121" authorId="2" shapeId="0">
      <text>
        <r>
          <rPr>
            <sz val="11"/>
            <color theme="1"/>
            <rFont val="Calibri"/>
            <family val="2"/>
            <scheme val="minor"/>
          </rPr>
          <t>Seleccione un valor de la lista</t>
        </r>
      </text>
    </comment>
    <comment ref="F121" authorId="2" shapeId="0">
      <text>
        <r>
          <rPr>
            <sz val="11"/>
            <color theme="1"/>
            <rFont val="Calibri"/>
            <family val="2"/>
            <scheme val="minor"/>
          </rPr>
          <t>Introduzca el código SNIP</t>
        </r>
      </text>
    </comment>
    <comment ref="C122" authorId="2" shapeId="0">
      <text>
        <r>
          <rPr>
            <sz val="11"/>
            <color theme="1"/>
            <rFont val="Calibri"/>
            <family val="2"/>
            <scheme val="minor"/>
          </rPr>
          <t>Introduzca la fecha de inicio del proceso, en formato dd-mm-aaaa</t>
        </r>
      </text>
    </comment>
    <comment ref="F1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2" shapeId="0">
      <text/>
    </comment>
    <comment ref="C124" authorId="2" shapeId="0">
      <text>
        <r>
          <rPr>
            <sz val="11"/>
            <color theme="1"/>
            <rFont val="Calibri"/>
            <family val="2"/>
            <scheme val="minor"/>
          </rPr>
          <t>Introduzca la fecha prevista de adjudicación, en formato dd-mm-aaaa</t>
        </r>
      </text>
    </comment>
    <comment ref="F124" authorId="2" shapeId="0">
      <text/>
    </comment>
    <comment ref="F125" authorId="2" shapeId="0">
      <text/>
    </comment>
    <comment ref="A127" authorId="2" shapeId="0">
      <text>
        <r>
          <rPr>
            <sz val="11"/>
            <color theme="1"/>
            <rFont val="Calibri"/>
            <family val="2"/>
            <scheme val="minor"/>
          </rPr>
          <t>Introduzca un codigo UNSPSC</t>
        </r>
      </text>
    </comment>
    <comment ref="B127" authorId="2" shapeId="0">
      <text>
        <r>
          <rPr>
            <sz val="11"/>
            <color theme="1"/>
            <rFont val="Calibri"/>
            <family val="2"/>
            <scheme val="minor"/>
          </rPr>
          <t>Descripción calculada automáticamente a partir de código del artículo</t>
        </r>
      </text>
    </comment>
    <comment ref="C127" authorId="2" shapeId="0">
      <text>
        <r>
          <rPr>
            <sz val="11"/>
            <color theme="1"/>
            <rFont val="Calibri"/>
            <family val="2"/>
            <scheme val="minor"/>
          </rPr>
          <t>Seleccione un valor de la lista</t>
        </r>
      </text>
    </comment>
    <comment ref="D127" authorId="2" shapeId="0">
      <text>
        <r>
          <rPr>
            <sz val="11"/>
            <color theme="1"/>
            <rFont val="Calibri"/>
            <family val="2"/>
            <scheme val="minor"/>
          </rPr>
          <t>Introduzca un número con dos decimales como máximo. Debe ser igual o mayor a la "Cantidad Real Consumida"</t>
        </r>
      </text>
    </comment>
    <comment ref="E127" authorId="2" shapeId="0">
      <text>
        <r>
          <rPr>
            <sz val="11"/>
            <color theme="1"/>
            <rFont val="Calibri"/>
            <family val="2"/>
            <scheme val="minor"/>
          </rPr>
          <t>Introduzca un número con dos decimales como máximo</t>
        </r>
      </text>
    </comment>
    <comment ref="F127" authorId="2" shapeId="0">
      <text>
        <r>
          <rPr>
            <sz val="11"/>
            <color theme="1"/>
            <rFont val="Calibri"/>
            <family val="2"/>
            <scheme val="minor"/>
          </rPr>
          <t>Monto calculado automáticamente por el sistema</t>
        </r>
      </text>
    </comment>
    <comment ref="A132" authorId="2" shapeId="0">
      <text>
        <r>
          <rPr>
            <sz val="11"/>
            <color theme="1"/>
            <rFont val="Calibri"/>
            <family val="2"/>
            <scheme val="minor"/>
          </rPr>
          <t>Introducir un texto con el nombre o referencia de la contratación</t>
        </r>
      </text>
    </comment>
    <comment ref="B132" authorId="2" shapeId="0">
      <text>
        <r>
          <rPr>
            <sz val="11"/>
            <color theme="1"/>
            <rFont val="Calibri"/>
            <family val="2"/>
            <scheme val="minor"/>
          </rPr>
          <t>Introduzca un texto con la finalidad de la contratación</t>
        </r>
      </text>
    </comment>
    <comment ref="C132" authorId="2" shapeId="0">
      <text>
        <r>
          <rPr>
            <sz val="11"/>
            <color theme="1"/>
            <rFont val="Calibri"/>
            <family val="2"/>
            <scheme val="minor"/>
          </rPr>
          <t>Seleccionar un valor del listado</t>
        </r>
      </text>
    </comment>
    <comment ref="D132" authorId="2" shapeId="0">
      <text>
        <r>
          <rPr>
            <sz val="11"/>
            <color theme="1"/>
            <rFont val="Calibri"/>
            <family val="2"/>
            <scheme val="minor"/>
          </rPr>
          <t>Seleccione el tipo de procedimiento</t>
        </r>
      </text>
    </comment>
    <comment ref="E132" authorId="2" shapeId="0">
      <text>
        <r>
          <rPr>
            <sz val="11"/>
            <color theme="1"/>
            <rFont val="Calibri"/>
            <family val="2"/>
            <scheme val="minor"/>
          </rPr>
          <t>Seleccione un valor de la lista</t>
        </r>
      </text>
    </comment>
    <comment ref="F132" authorId="2" shapeId="0">
      <text>
        <r>
          <rPr>
            <sz val="11"/>
            <color theme="1"/>
            <rFont val="Calibri"/>
            <family val="2"/>
            <scheme val="minor"/>
          </rPr>
          <t>Introduzca el código SNIP</t>
        </r>
      </text>
    </comment>
    <comment ref="C133" authorId="2" shapeId="0">
      <text>
        <r>
          <rPr>
            <sz val="11"/>
            <color theme="1"/>
            <rFont val="Calibri"/>
            <family val="2"/>
            <scheme val="minor"/>
          </rPr>
          <t>Introduzca la fecha de inicio del proceso, en formato dd-mm-aaaa</t>
        </r>
      </text>
    </comment>
    <comment ref="F1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2" shapeId="0">
      <text/>
    </comment>
    <comment ref="C135" authorId="2" shapeId="0">
      <text>
        <r>
          <rPr>
            <sz val="11"/>
            <color theme="1"/>
            <rFont val="Calibri"/>
            <family val="2"/>
            <scheme val="minor"/>
          </rPr>
          <t>Introduzca la fecha prevista de adjudicación, en formato dd-mm-aaaa</t>
        </r>
      </text>
    </comment>
    <comment ref="F135" authorId="2" shapeId="0">
      <text/>
    </comment>
    <comment ref="F136" authorId="2" shapeId="0">
      <text/>
    </comment>
    <comment ref="A138" authorId="2" shapeId="0">
      <text>
        <r>
          <rPr>
            <sz val="11"/>
            <color theme="1"/>
            <rFont val="Calibri"/>
            <family val="2"/>
            <scheme val="minor"/>
          </rPr>
          <t>Introduzca un codigo UNSPSC</t>
        </r>
      </text>
    </comment>
    <comment ref="B138" authorId="2" shapeId="0">
      <text>
        <r>
          <rPr>
            <sz val="11"/>
            <color theme="1"/>
            <rFont val="Calibri"/>
            <family val="2"/>
            <scheme val="minor"/>
          </rPr>
          <t>Descripción calculada automáticamente a partir de código del artículo</t>
        </r>
      </text>
    </comment>
    <comment ref="C138" authorId="2" shapeId="0">
      <text>
        <r>
          <rPr>
            <sz val="11"/>
            <color theme="1"/>
            <rFont val="Calibri"/>
            <family val="2"/>
            <scheme val="minor"/>
          </rPr>
          <t>Seleccione un valor de la lista</t>
        </r>
      </text>
    </comment>
    <comment ref="D138" authorId="2" shapeId="0">
      <text>
        <r>
          <rPr>
            <sz val="11"/>
            <color theme="1"/>
            <rFont val="Calibri"/>
            <family val="2"/>
            <scheme val="minor"/>
          </rPr>
          <t>Introduzca un número con dos decimales como máximo. Debe ser igual o mayor a la "Cantidad Real Consumida"</t>
        </r>
      </text>
    </comment>
    <comment ref="E138" authorId="2" shapeId="0">
      <text>
        <r>
          <rPr>
            <sz val="11"/>
            <color theme="1"/>
            <rFont val="Calibri"/>
            <family val="2"/>
            <scheme val="minor"/>
          </rPr>
          <t>Introduzca un número con dos decimales como máximo</t>
        </r>
      </text>
    </comment>
    <comment ref="F138" authorId="2" shapeId="0">
      <text>
        <r>
          <rPr>
            <sz val="11"/>
            <color theme="1"/>
            <rFont val="Calibri"/>
            <family val="2"/>
            <scheme val="minor"/>
          </rPr>
          <t>Monto calculado automáticamente por el sistema</t>
        </r>
      </text>
    </comment>
    <comment ref="A144" authorId="2" shapeId="0">
      <text>
        <r>
          <rPr>
            <sz val="11"/>
            <color theme="1"/>
            <rFont val="Calibri"/>
            <family val="2"/>
            <scheme val="minor"/>
          </rPr>
          <t>Introducir un texto con el nombre o referencia de la contratación</t>
        </r>
      </text>
    </comment>
    <comment ref="B144" authorId="2" shapeId="0">
      <text>
        <r>
          <rPr>
            <sz val="11"/>
            <color theme="1"/>
            <rFont val="Calibri"/>
            <family val="2"/>
            <scheme val="minor"/>
          </rPr>
          <t>Introduzca un texto con la finalidad de la contratación</t>
        </r>
      </text>
    </comment>
    <comment ref="C144" authorId="2" shapeId="0">
      <text>
        <r>
          <rPr>
            <sz val="11"/>
            <color theme="1"/>
            <rFont val="Calibri"/>
            <family val="2"/>
            <scheme val="minor"/>
          </rPr>
          <t>Seleccionar un valor del listado</t>
        </r>
      </text>
    </comment>
    <comment ref="D144" authorId="2" shapeId="0">
      <text>
        <r>
          <rPr>
            <sz val="11"/>
            <color theme="1"/>
            <rFont val="Calibri"/>
            <family val="2"/>
            <scheme val="minor"/>
          </rPr>
          <t>Seleccione el tipo de procedimiento</t>
        </r>
      </text>
    </comment>
    <comment ref="E144" authorId="2" shapeId="0">
      <text>
        <r>
          <rPr>
            <sz val="11"/>
            <color theme="1"/>
            <rFont val="Calibri"/>
            <family val="2"/>
            <scheme val="minor"/>
          </rPr>
          <t>Seleccione un valor de la lista</t>
        </r>
      </text>
    </comment>
    <comment ref="F144" authorId="2" shapeId="0">
      <text>
        <r>
          <rPr>
            <sz val="11"/>
            <color theme="1"/>
            <rFont val="Calibri"/>
            <family val="2"/>
            <scheme val="minor"/>
          </rPr>
          <t>Introduzca el código SNIP</t>
        </r>
      </text>
    </comment>
    <comment ref="C145" authorId="2" shapeId="0">
      <text>
        <r>
          <rPr>
            <sz val="11"/>
            <color theme="1"/>
            <rFont val="Calibri"/>
            <family val="2"/>
            <scheme val="minor"/>
          </rPr>
          <t>Introduzca la fecha de inicio del proceso, en formato dd-mm-aaaa</t>
        </r>
      </text>
    </comment>
    <comment ref="F1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2" shapeId="0">
      <text/>
    </comment>
    <comment ref="C147" authorId="2" shapeId="0">
      <text>
        <r>
          <rPr>
            <sz val="11"/>
            <color theme="1"/>
            <rFont val="Calibri"/>
            <family val="2"/>
            <scheme val="minor"/>
          </rPr>
          <t>Introduzca la fecha prevista de adjudicación, en formato dd-mm-aaaa</t>
        </r>
      </text>
    </comment>
    <comment ref="F147" authorId="2" shapeId="0">
      <text/>
    </comment>
    <comment ref="F148" authorId="2" shapeId="0">
      <text/>
    </comment>
    <comment ref="A150" authorId="2" shapeId="0">
      <text>
        <r>
          <rPr>
            <sz val="11"/>
            <color theme="1"/>
            <rFont val="Calibri"/>
            <family val="2"/>
            <scheme val="minor"/>
          </rPr>
          <t>Introduzca un codigo UNSPSC</t>
        </r>
      </text>
    </comment>
    <comment ref="B150" authorId="2" shapeId="0">
      <text>
        <r>
          <rPr>
            <sz val="11"/>
            <color theme="1"/>
            <rFont val="Calibri"/>
            <family val="2"/>
            <scheme val="minor"/>
          </rPr>
          <t>Descripción calculada automáticamente a partir de código del artículo</t>
        </r>
      </text>
    </comment>
    <comment ref="C150" authorId="2" shapeId="0">
      <text>
        <r>
          <rPr>
            <sz val="11"/>
            <color theme="1"/>
            <rFont val="Calibri"/>
            <family val="2"/>
            <scheme val="minor"/>
          </rPr>
          <t>Seleccione un valor de la lista</t>
        </r>
      </text>
    </comment>
    <comment ref="D150" authorId="2" shapeId="0">
      <text>
        <r>
          <rPr>
            <sz val="11"/>
            <color theme="1"/>
            <rFont val="Calibri"/>
            <family val="2"/>
            <scheme val="minor"/>
          </rPr>
          <t>Introduzca un número con dos decimales como máximo. Debe ser igual o mayor a la "Cantidad Real Consumida"</t>
        </r>
      </text>
    </comment>
    <comment ref="E150" authorId="2" shapeId="0">
      <text>
        <r>
          <rPr>
            <sz val="11"/>
            <color theme="1"/>
            <rFont val="Calibri"/>
            <family val="2"/>
            <scheme val="minor"/>
          </rPr>
          <t>Introduzca un número con dos decimales como máximo</t>
        </r>
      </text>
    </comment>
    <comment ref="F150" authorId="2" shapeId="0">
      <text>
        <r>
          <rPr>
            <sz val="11"/>
            <color theme="1"/>
            <rFont val="Calibri"/>
            <family val="2"/>
            <scheme val="minor"/>
          </rPr>
          <t>Monto calculado automáticamente por el sistema</t>
        </r>
      </text>
    </comment>
    <comment ref="A159" authorId="2" shapeId="0">
      <text>
        <r>
          <rPr>
            <sz val="11"/>
            <color theme="1"/>
            <rFont val="Calibri"/>
            <family val="2"/>
            <scheme val="minor"/>
          </rPr>
          <t>Introducir un texto con el nombre o referencia de la contratación</t>
        </r>
      </text>
    </comment>
    <comment ref="B159" authorId="2" shapeId="0">
      <text>
        <r>
          <rPr>
            <sz val="11"/>
            <color theme="1"/>
            <rFont val="Calibri"/>
            <family val="2"/>
            <scheme val="minor"/>
          </rPr>
          <t>Introduzca un texto con la finalidad de la contratación</t>
        </r>
      </text>
    </comment>
    <comment ref="C159" authorId="2" shapeId="0">
      <text>
        <r>
          <rPr>
            <sz val="11"/>
            <color theme="1"/>
            <rFont val="Calibri"/>
            <family val="2"/>
            <scheme val="minor"/>
          </rPr>
          <t>Seleccionar un valor del listado</t>
        </r>
      </text>
    </comment>
    <comment ref="D159" authorId="2" shapeId="0">
      <text>
        <r>
          <rPr>
            <sz val="11"/>
            <color theme="1"/>
            <rFont val="Calibri"/>
            <family val="2"/>
            <scheme val="minor"/>
          </rPr>
          <t>Seleccione el tipo de procedimiento</t>
        </r>
      </text>
    </comment>
    <comment ref="E159" authorId="2" shapeId="0">
      <text>
        <r>
          <rPr>
            <sz val="11"/>
            <color theme="1"/>
            <rFont val="Calibri"/>
            <family val="2"/>
            <scheme val="minor"/>
          </rPr>
          <t>Seleccione un valor de la lista</t>
        </r>
      </text>
    </comment>
    <comment ref="F159" authorId="2" shapeId="0">
      <text>
        <r>
          <rPr>
            <sz val="11"/>
            <color theme="1"/>
            <rFont val="Calibri"/>
            <family val="2"/>
            <scheme val="minor"/>
          </rPr>
          <t>Introduzca el código SNIP</t>
        </r>
      </text>
    </comment>
    <comment ref="C160" authorId="2" shapeId="0">
      <text>
        <r>
          <rPr>
            <sz val="11"/>
            <color theme="1"/>
            <rFont val="Calibri"/>
            <family val="2"/>
            <scheme val="minor"/>
          </rPr>
          <t>Introduzca la fecha de inicio del proceso, en formato dd-mm-aaaa</t>
        </r>
      </text>
    </comment>
    <comment ref="F1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text/>
    </comment>
    <comment ref="C162" authorId="2" shapeId="0">
      <text>
        <r>
          <rPr>
            <sz val="11"/>
            <color theme="1"/>
            <rFont val="Calibri"/>
            <family val="2"/>
            <scheme val="minor"/>
          </rPr>
          <t>Introduzca la fecha prevista de adjudicación, en formato dd-mm-aaaa</t>
        </r>
      </text>
    </comment>
    <comment ref="F162" authorId="2" shapeId="0">
      <text/>
    </comment>
    <comment ref="F163" authorId="2" shapeId="0">
      <text/>
    </comment>
    <comment ref="A165" authorId="2" shapeId="0">
      <text>
        <r>
          <rPr>
            <sz val="11"/>
            <color theme="1"/>
            <rFont val="Calibri"/>
            <family val="2"/>
            <scheme val="minor"/>
          </rPr>
          <t>Introduzca un codigo UNSPSC</t>
        </r>
      </text>
    </comment>
    <comment ref="B165" authorId="2" shapeId="0">
      <text>
        <r>
          <rPr>
            <sz val="11"/>
            <color theme="1"/>
            <rFont val="Calibri"/>
            <family val="2"/>
            <scheme val="minor"/>
          </rPr>
          <t>Descripción calculada automáticamente a partir de código del artículo</t>
        </r>
      </text>
    </comment>
    <comment ref="C165" authorId="2" shapeId="0">
      <text>
        <r>
          <rPr>
            <sz val="11"/>
            <color theme="1"/>
            <rFont val="Calibri"/>
            <family val="2"/>
            <scheme val="minor"/>
          </rPr>
          <t>Seleccione un valor de la lista</t>
        </r>
      </text>
    </comment>
    <comment ref="D165" authorId="2" shapeId="0">
      <text>
        <r>
          <rPr>
            <sz val="11"/>
            <color theme="1"/>
            <rFont val="Calibri"/>
            <family val="2"/>
            <scheme val="minor"/>
          </rPr>
          <t>Introduzca un número con dos decimales como máximo. Debe ser igual o mayor a la "Cantidad Real Consumida"</t>
        </r>
      </text>
    </comment>
    <comment ref="E165" authorId="2" shapeId="0">
      <text>
        <r>
          <rPr>
            <sz val="11"/>
            <color theme="1"/>
            <rFont val="Calibri"/>
            <family val="2"/>
            <scheme val="minor"/>
          </rPr>
          <t>Introduzca un número con dos decimales como máximo</t>
        </r>
      </text>
    </comment>
    <comment ref="F165" authorId="2" shapeId="0">
      <text>
        <r>
          <rPr>
            <sz val="11"/>
            <color theme="1"/>
            <rFont val="Calibri"/>
            <family val="2"/>
            <scheme val="minor"/>
          </rPr>
          <t>Monto calculado automáticamente por el sistema</t>
        </r>
      </text>
    </comment>
    <comment ref="A174" authorId="2" shapeId="0">
      <text>
        <r>
          <rPr>
            <sz val="11"/>
            <color theme="1"/>
            <rFont val="Calibri"/>
            <family val="2"/>
            <scheme val="minor"/>
          </rPr>
          <t>Introducir un texto con el nombre o referencia de la contratación</t>
        </r>
      </text>
    </comment>
    <comment ref="B174" authorId="2" shapeId="0">
      <text>
        <r>
          <rPr>
            <sz val="11"/>
            <color theme="1"/>
            <rFont val="Calibri"/>
            <family val="2"/>
            <scheme val="minor"/>
          </rPr>
          <t>Introduzca un texto con la finalidad de la contratación</t>
        </r>
      </text>
    </comment>
    <comment ref="C174" authorId="2" shapeId="0">
      <text>
        <r>
          <rPr>
            <sz val="11"/>
            <color theme="1"/>
            <rFont val="Calibri"/>
            <family val="2"/>
            <scheme val="minor"/>
          </rPr>
          <t>Seleccionar un valor del listado</t>
        </r>
      </text>
    </comment>
    <comment ref="D174" authorId="2" shapeId="0">
      <text>
        <r>
          <rPr>
            <sz val="11"/>
            <color theme="1"/>
            <rFont val="Calibri"/>
            <family val="2"/>
            <scheme val="minor"/>
          </rPr>
          <t>Seleccione el tipo de procedimiento</t>
        </r>
      </text>
    </comment>
    <comment ref="E174" authorId="2" shapeId="0">
      <text>
        <r>
          <rPr>
            <sz val="11"/>
            <color theme="1"/>
            <rFont val="Calibri"/>
            <family val="2"/>
            <scheme val="minor"/>
          </rPr>
          <t>Seleccione un valor de la lista</t>
        </r>
      </text>
    </comment>
    <comment ref="F174" authorId="2" shapeId="0">
      <text>
        <r>
          <rPr>
            <sz val="11"/>
            <color theme="1"/>
            <rFont val="Calibri"/>
            <family val="2"/>
            <scheme val="minor"/>
          </rPr>
          <t>Introduzca el código SNIP</t>
        </r>
      </text>
    </comment>
    <comment ref="C175" authorId="2" shapeId="0">
      <text>
        <r>
          <rPr>
            <sz val="11"/>
            <color theme="1"/>
            <rFont val="Calibri"/>
            <family val="2"/>
            <scheme val="minor"/>
          </rPr>
          <t>Introduzca la fecha de inicio del proceso, en formato dd-mm-aaaa</t>
        </r>
      </text>
    </comment>
    <comment ref="F1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 authorId="2" shapeId="0">
      <text/>
    </comment>
    <comment ref="C177" authorId="2" shapeId="0">
      <text>
        <r>
          <rPr>
            <sz val="11"/>
            <color theme="1"/>
            <rFont val="Calibri"/>
            <family val="2"/>
            <scheme val="minor"/>
          </rPr>
          <t>Introduzca la fecha prevista de adjudicación, en formato dd-mm-aaaa</t>
        </r>
      </text>
    </comment>
    <comment ref="F177" authorId="2" shapeId="0">
      <text/>
    </comment>
    <comment ref="F178" authorId="2" shapeId="0">
      <text/>
    </comment>
    <comment ref="A180" authorId="2" shapeId="0">
      <text>
        <r>
          <rPr>
            <sz val="11"/>
            <color theme="1"/>
            <rFont val="Calibri"/>
            <family val="2"/>
            <scheme val="minor"/>
          </rPr>
          <t>Introduzca un codigo UNSPSC</t>
        </r>
      </text>
    </comment>
    <comment ref="B180" authorId="2" shapeId="0">
      <text>
        <r>
          <rPr>
            <sz val="11"/>
            <color theme="1"/>
            <rFont val="Calibri"/>
            <family val="2"/>
            <scheme val="minor"/>
          </rPr>
          <t>Descripción calculada automáticamente a partir de código del artículo</t>
        </r>
      </text>
    </comment>
    <comment ref="C180" authorId="2" shapeId="0">
      <text>
        <r>
          <rPr>
            <sz val="11"/>
            <color theme="1"/>
            <rFont val="Calibri"/>
            <family val="2"/>
            <scheme val="minor"/>
          </rPr>
          <t>Seleccione un valor de la lista</t>
        </r>
      </text>
    </comment>
    <comment ref="D180" authorId="2" shapeId="0">
      <text>
        <r>
          <rPr>
            <sz val="11"/>
            <color theme="1"/>
            <rFont val="Calibri"/>
            <family val="2"/>
            <scheme val="minor"/>
          </rPr>
          <t>Introduzca un número con dos decimales como máximo. Debe ser igual o mayor a la "Cantidad Real Consumida"</t>
        </r>
      </text>
    </comment>
    <comment ref="E180" authorId="2" shapeId="0">
      <text>
        <r>
          <rPr>
            <sz val="11"/>
            <color theme="1"/>
            <rFont val="Calibri"/>
            <family val="2"/>
            <scheme val="minor"/>
          </rPr>
          <t>Introduzca un número con dos decimales como máximo</t>
        </r>
      </text>
    </comment>
    <comment ref="F180" authorId="2" shapeId="0">
      <text>
        <r>
          <rPr>
            <sz val="11"/>
            <color theme="1"/>
            <rFont val="Calibri"/>
            <family val="2"/>
            <scheme val="minor"/>
          </rPr>
          <t>Monto calculado automáticamente por el sistema</t>
        </r>
      </text>
    </comment>
    <comment ref="A185" authorId="2" shapeId="0">
      <text>
        <r>
          <rPr>
            <sz val="11"/>
            <color theme="1"/>
            <rFont val="Calibri"/>
            <family val="2"/>
            <scheme val="minor"/>
          </rPr>
          <t>Introducir un texto con el nombre o referencia de la contratación</t>
        </r>
      </text>
    </comment>
    <comment ref="B185" authorId="2" shapeId="0">
      <text>
        <r>
          <rPr>
            <sz val="11"/>
            <color theme="1"/>
            <rFont val="Calibri"/>
            <family val="2"/>
            <scheme val="minor"/>
          </rPr>
          <t>Introduzca un texto con la finalidad de la contratación</t>
        </r>
      </text>
    </comment>
    <comment ref="C185" authorId="2" shapeId="0">
      <text>
        <r>
          <rPr>
            <sz val="11"/>
            <color theme="1"/>
            <rFont val="Calibri"/>
            <family val="2"/>
            <scheme val="minor"/>
          </rPr>
          <t>Seleccionar un valor del listado</t>
        </r>
      </text>
    </comment>
    <comment ref="D185" authorId="2" shapeId="0">
      <text>
        <r>
          <rPr>
            <sz val="11"/>
            <color theme="1"/>
            <rFont val="Calibri"/>
            <family val="2"/>
            <scheme val="minor"/>
          </rPr>
          <t>Seleccione el tipo de procedimiento</t>
        </r>
      </text>
    </comment>
    <comment ref="E185" authorId="2" shapeId="0">
      <text>
        <r>
          <rPr>
            <sz val="11"/>
            <color theme="1"/>
            <rFont val="Calibri"/>
            <family val="2"/>
            <scheme val="minor"/>
          </rPr>
          <t>Seleccione un valor de la lista</t>
        </r>
      </text>
    </comment>
    <comment ref="F185" authorId="2" shapeId="0">
      <text>
        <r>
          <rPr>
            <sz val="11"/>
            <color theme="1"/>
            <rFont val="Calibri"/>
            <family val="2"/>
            <scheme val="minor"/>
          </rPr>
          <t>Introduzca el código SNIP</t>
        </r>
      </text>
    </comment>
    <comment ref="C186" authorId="2" shapeId="0">
      <text>
        <r>
          <rPr>
            <sz val="11"/>
            <color theme="1"/>
            <rFont val="Calibri"/>
            <family val="2"/>
            <scheme val="minor"/>
          </rPr>
          <t>Introduzca la fecha de inicio del proceso, en formato dd-mm-aaaa</t>
        </r>
      </text>
    </comment>
    <comment ref="F1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2" shapeId="0">
      <text/>
    </comment>
    <comment ref="C188" authorId="2" shapeId="0">
      <text>
        <r>
          <rPr>
            <sz val="11"/>
            <color theme="1"/>
            <rFont val="Calibri"/>
            <family val="2"/>
            <scheme val="minor"/>
          </rPr>
          <t>Introduzca la fecha prevista de adjudicación, en formato dd-mm-aaaa</t>
        </r>
      </text>
    </comment>
    <comment ref="F188" authorId="2" shapeId="0">
      <text/>
    </comment>
    <comment ref="F189" authorId="2" shapeId="0">
      <text/>
    </comment>
    <comment ref="A191" authorId="2" shapeId="0">
      <text>
        <r>
          <rPr>
            <sz val="11"/>
            <color theme="1"/>
            <rFont val="Calibri"/>
            <family val="2"/>
            <scheme val="minor"/>
          </rPr>
          <t>Introduzca un codigo UNSPSC</t>
        </r>
      </text>
    </comment>
    <comment ref="B191" authorId="2" shapeId="0">
      <text>
        <r>
          <rPr>
            <sz val="11"/>
            <color theme="1"/>
            <rFont val="Calibri"/>
            <family val="2"/>
            <scheme val="minor"/>
          </rPr>
          <t>Descripción calculada automáticamente a partir de código del artículo</t>
        </r>
      </text>
    </comment>
    <comment ref="C191" authorId="2" shapeId="0">
      <text>
        <r>
          <rPr>
            <sz val="11"/>
            <color theme="1"/>
            <rFont val="Calibri"/>
            <family val="2"/>
            <scheme val="minor"/>
          </rPr>
          <t>Seleccione un valor de la lista</t>
        </r>
      </text>
    </comment>
    <comment ref="D191" authorId="2" shapeId="0">
      <text>
        <r>
          <rPr>
            <sz val="11"/>
            <color theme="1"/>
            <rFont val="Calibri"/>
            <family val="2"/>
            <scheme val="minor"/>
          </rPr>
          <t>Introduzca un número con dos decimales como máximo. Debe ser igual o mayor a la "Cantidad Real Consumida"</t>
        </r>
      </text>
    </comment>
    <comment ref="E191" authorId="2" shapeId="0">
      <text>
        <r>
          <rPr>
            <sz val="11"/>
            <color theme="1"/>
            <rFont val="Calibri"/>
            <family val="2"/>
            <scheme val="minor"/>
          </rPr>
          <t>Introduzca un número con dos decimales como máximo</t>
        </r>
      </text>
    </comment>
    <comment ref="F191" authorId="2" shapeId="0">
      <text>
        <r>
          <rPr>
            <sz val="11"/>
            <color theme="1"/>
            <rFont val="Calibri"/>
            <family val="2"/>
            <scheme val="minor"/>
          </rPr>
          <t>Monto calculado automáticamente por el sistema</t>
        </r>
      </text>
    </comment>
    <comment ref="A196" authorId="2" shapeId="0">
      <text>
        <r>
          <rPr>
            <sz val="11"/>
            <color theme="1"/>
            <rFont val="Calibri"/>
            <family val="2"/>
            <scheme val="minor"/>
          </rPr>
          <t>Introducir un texto con el nombre o referencia de la contratación</t>
        </r>
      </text>
    </comment>
    <comment ref="B196" authorId="2" shapeId="0">
      <text>
        <r>
          <rPr>
            <sz val="11"/>
            <color theme="1"/>
            <rFont val="Calibri"/>
            <family val="2"/>
            <scheme val="minor"/>
          </rPr>
          <t>Introduzca un texto con la finalidad de la contratación</t>
        </r>
      </text>
    </comment>
    <comment ref="C196" authorId="2" shapeId="0">
      <text>
        <r>
          <rPr>
            <sz val="11"/>
            <color theme="1"/>
            <rFont val="Calibri"/>
            <family val="2"/>
            <scheme val="minor"/>
          </rPr>
          <t>Seleccionar un valor del listado</t>
        </r>
      </text>
    </comment>
    <comment ref="D196" authorId="2" shapeId="0">
      <text>
        <r>
          <rPr>
            <sz val="11"/>
            <color theme="1"/>
            <rFont val="Calibri"/>
            <family val="2"/>
            <scheme val="minor"/>
          </rPr>
          <t>Seleccione el tipo de procedimiento</t>
        </r>
      </text>
    </comment>
    <comment ref="E196" authorId="2" shapeId="0">
      <text>
        <r>
          <rPr>
            <sz val="11"/>
            <color theme="1"/>
            <rFont val="Calibri"/>
            <family val="2"/>
            <scheme val="minor"/>
          </rPr>
          <t>Seleccione un valor de la lista</t>
        </r>
      </text>
    </comment>
    <comment ref="F196" authorId="2" shapeId="0">
      <text>
        <r>
          <rPr>
            <sz val="11"/>
            <color theme="1"/>
            <rFont val="Calibri"/>
            <family val="2"/>
            <scheme val="minor"/>
          </rPr>
          <t>Introduzca el código SNIP</t>
        </r>
      </text>
    </comment>
    <comment ref="C197" authorId="2" shapeId="0">
      <text>
        <r>
          <rPr>
            <sz val="11"/>
            <color theme="1"/>
            <rFont val="Calibri"/>
            <family val="2"/>
            <scheme val="minor"/>
          </rPr>
          <t>Introduzca la fecha de inicio del proceso, en formato dd-mm-aaaa</t>
        </r>
      </text>
    </comment>
    <comment ref="F1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2" shapeId="0">
      <text/>
    </comment>
    <comment ref="C199" authorId="2" shapeId="0">
      <text>
        <r>
          <rPr>
            <sz val="11"/>
            <color theme="1"/>
            <rFont val="Calibri"/>
            <family val="2"/>
            <scheme val="minor"/>
          </rPr>
          <t>Introduzca la fecha prevista de adjudicación, en formato dd-mm-aaaa</t>
        </r>
      </text>
    </comment>
    <comment ref="F199" authorId="2" shapeId="0">
      <text/>
    </comment>
    <comment ref="F200" authorId="2" shapeId="0">
      <text/>
    </comment>
    <comment ref="A202" authorId="2" shapeId="0">
      <text>
        <r>
          <rPr>
            <sz val="11"/>
            <color theme="1"/>
            <rFont val="Calibri"/>
            <family val="2"/>
            <scheme val="minor"/>
          </rPr>
          <t>Introduzca un codigo UNSPSC</t>
        </r>
      </text>
    </comment>
    <comment ref="B202" authorId="2" shapeId="0">
      <text>
        <r>
          <rPr>
            <sz val="11"/>
            <color theme="1"/>
            <rFont val="Calibri"/>
            <family val="2"/>
            <scheme val="minor"/>
          </rPr>
          <t>Descripción calculada automáticamente a partir de código del artículo</t>
        </r>
      </text>
    </comment>
    <comment ref="C202" authorId="2" shapeId="0">
      <text>
        <r>
          <rPr>
            <sz val="11"/>
            <color theme="1"/>
            <rFont val="Calibri"/>
            <family val="2"/>
            <scheme val="minor"/>
          </rPr>
          <t>Seleccione un valor de la lista</t>
        </r>
      </text>
    </comment>
    <comment ref="D202" authorId="2" shapeId="0">
      <text>
        <r>
          <rPr>
            <sz val="11"/>
            <color theme="1"/>
            <rFont val="Calibri"/>
            <family val="2"/>
            <scheme val="minor"/>
          </rPr>
          <t>Introduzca un número con dos decimales como máximo. Debe ser igual o mayor a la "Cantidad Real Consumida"</t>
        </r>
      </text>
    </comment>
    <comment ref="E202" authorId="2" shapeId="0">
      <text>
        <r>
          <rPr>
            <sz val="11"/>
            <color theme="1"/>
            <rFont val="Calibri"/>
            <family val="2"/>
            <scheme val="minor"/>
          </rPr>
          <t>Introduzca un número con dos decimales como máximo</t>
        </r>
      </text>
    </comment>
    <comment ref="F202" authorId="2" shapeId="0">
      <text>
        <r>
          <rPr>
            <sz val="11"/>
            <color theme="1"/>
            <rFont val="Calibri"/>
            <family val="2"/>
            <scheme val="minor"/>
          </rPr>
          <t>Monto calculado automáticamente por el sistema</t>
        </r>
      </text>
    </comment>
    <comment ref="A210" authorId="2" shapeId="0">
      <text>
        <r>
          <rPr>
            <sz val="11"/>
            <color theme="1"/>
            <rFont val="Calibri"/>
            <family val="2"/>
            <scheme val="minor"/>
          </rPr>
          <t>Introducir un texto con el nombre o referencia de la contratación</t>
        </r>
      </text>
    </comment>
    <comment ref="B210" authorId="2" shapeId="0">
      <text>
        <r>
          <rPr>
            <sz val="11"/>
            <color theme="1"/>
            <rFont val="Calibri"/>
            <family val="2"/>
            <scheme val="minor"/>
          </rPr>
          <t>Introduzca un texto con la finalidad de la contratación</t>
        </r>
      </text>
    </comment>
    <comment ref="C210" authorId="2" shapeId="0">
      <text>
        <r>
          <rPr>
            <sz val="11"/>
            <color theme="1"/>
            <rFont val="Calibri"/>
            <family val="2"/>
            <scheme val="minor"/>
          </rPr>
          <t>Seleccionar un valor del listado</t>
        </r>
      </text>
    </comment>
    <comment ref="D210" authorId="2" shapeId="0">
      <text>
        <r>
          <rPr>
            <sz val="11"/>
            <color theme="1"/>
            <rFont val="Calibri"/>
            <family val="2"/>
            <scheme val="minor"/>
          </rPr>
          <t>Seleccione el tipo de procedimiento</t>
        </r>
      </text>
    </comment>
    <comment ref="E210" authorId="2" shapeId="0">
      <text>
        <r>
          <rPr>
            <sz val="11"/>
            <color theme="1"/>
            <rFont val="Calibri"/>
            <family val="2"/>
            <scheme val="minor"/>
          </rPr>
          <t>Seleccione un valor de la lista</t>
        </r>
      </text>
    </comment>
    <comment ref="F210" authorId="2" shapeId="0">
      <text>
        <r>
          <rPr>
            <sz val="11"/>
            <color theme="1"/>
            <rFont val="Calibri"/>
            <family val="2"/>
            <scheme val="minor"/>
          </rPr>
          <t>Introduzca el código SNIP</t>
        </r>
      </text>
    </comment>
    <comment ref="C211" authorId="2" shapeId="0">
      <text>
        <r>
          <rPr>
            <sz val="11"/>
            <color theme="1"/>
            <rFont val="Calibri"/>
            <family val="2"/>
            <scheme val="minor"/>
          </rPr>
          <t>Introduzca la fecha de inicio del proceso, en formato dd-mm-aaaa</t>
        </r>
      </text>
    </comment>
    <comment ref="F2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2" shapeId="0">
      <text/>
    </comment>
    <comment ref="C213" authorId="2" shapeId="0">
      <text>
        <r>
          <rPr>
            <sz val="11"/>
            <color theme="1"/>
            <rFont val="Calibri"/>
            <family val="2"/>
            <scheme val="minor"/>
          </rPr>
          <t>Introduzca la fecha prevista de adjudicación, en formato dd-mm-aaaa</t>
        </r>
      </text>
    </comment>
    <comment ref="F213" authorId="2" shapeId="0">
      <text/>
    </comment>
    <comment ref="F214" authorId="2" shapeId="0">
      <text/>
    </comment>
    <comment ref="A216" authorId="2" shapeId="0">
      <text>
        <r>
          <rPr>
            <sz val="11"/>
            <color theme="1"/>
            <rFont val="Calibri"/>
            <family val="2"/>
            <scheme val="minor"/>
          </rPr>
          <t>Introduzca un codigo UNSPSC</t>
        </r>
      </text>
    </comment>
    <comment ref="B216" authorId="2" shapeId="0">
      <text>
        <r>
          <rPr>
            <sz val="11"/>
            <color theme="1"/>
            <rFont val="Calibri"/>
            <family val="2"/>
            <scheme val="minor"/>
          </rPr>
          <t>Descripción calculada automáticamente a partir de código del artículo</t>
        </r>
      </text>
    </comment>
    <comment ref="C216" authorId="2" shapeId="0">
      <text>
        <r>
          <rPr>
            <sz val="11"/>
            <color theme="1"/>
            <rFont val="Calibri"/>
            <family val="2"/>
            <scheme val="minor"/>
          </rPr>
          <t>Seleccione un valor de la lista</t>
        </r>
      </text>
    </comment>
    <comment ref="D216" authorId="2" shapeId="0">
      <text>
        <r>
          <rPr>
            <sz val="11"/>
            <color theme="1"/>
            <rFont val="Calibri"/>
            <family val="2"/>
            <scheme val="minor"/>
          </rPr>
          <t>Introduzca un número con dos decimales como máximo. Debe ser igual o mayor a la "Cantidad Real Consumida"</t>
        </r>
      </text>
    </comment>
    <comment ref="E216" authorId="2" shapeId="0">
      <text>
        <r>
          <rPr>
            <sz val="11"/>
            <color theme="1"/>
            <rFont val="Calibri"/>
            <family val="2"/>
            <scheme val="minor"/>
          </rPr>
          <t>Introduzca un número con dos decimales como máximo</t>
        </r>
      </text>
    </comment>
    <comment ref="F216" authorId="2" shapeId="0">
      <text>
        <r>
          <rPr>
            <sz val="11"/>
            <color theme="1"/>
            <rFont val="Calibri"/>
            <family val="2"/>
            <scheme val="minor"/>
          </rPr>
          <t>Monto calculado automáticamente por el sistema</t>
        </r>
      </text>
    </comment>
    <comment ref="A249" authorId="2" shapeId="0">
      <text>
        <r>
          <rPr>
            <sz val="11"/>
            <color theme="1"/>
            <rFont val="Calibri"/>
            <family val="2"/>
            <scheme val="minor"/>
          </rPr>
          <t>Introducir un texto con el nombre o referencia de la contratación</t>
        </r>
      </text>
    </comment>
    <comment ref="B249" authorId="2" shapeId="0">
      <text>
        <r>
          <rPr>
            <sz val="11"/>
            <color theme="1"/>
            <rFont val="Calibri"/>
            <family val="2"/>
            <scheme val="minor"/>
          </rPr>
          <t>Introduzca un texto con la finalidad de la contratación</t>
        </r>
      </text>
    </comment>
    <comment ref="C249" authorId="2" shapeId="0">
      <text>
        <r>
          <rPr>
            <sz val="11"/>
            <color theme="1"/>
            <rFont val="Calibri"/>
            <family val="2"/>
            <scheme val="minor"/>
          </rPr>
          <t>Seleccionar un valor del listado</t>
        </r>
      </text>
    </comment>
    <comment ref="D249" authorId="2" shapeId="0">
      <text>
        <r>
          <rPr>
            <sz val="11"/>
            <color theme="1"/>
            <rFont val="Calibri"/>
            <family val="2"/>
            <scheme val="minor"/>
          </rPr>
          <t>Seleccione el tipo de procedimiento</t>
        </r>
      </text>
    </comment>
    <comment ref="E249" authorId="2" shapeId="0">
      <text>
        <r>
          <rPr>
            <sz val="11"/>
            <color theme="1"/>
            <rFont val="Calibri"/>
            <family val="2"/>
            <scheme val="minor"/>
          </rPr>
          <t>Seleccione un valor de la lista</t>
        </r>
      </text>
    </comment>
    <comment ref="F249" authorId="2" shapeId="0">
      <text>
        <r>
          <rPr>
            <sz val="11"/>
            <color theme="1"/>
            <rFont val="Calibri"/>
            <family val="2"/>
            <scheme val="minor"/>
          </rPr>
          <t>Introduzca el código SNIP</t>
        </r>
      </text>
    </comment>
    <comment ref="C250" authorId="2" shapeId="0">
      <text>
        <r>
          <rPr>
            <sz val="11"/>
            <color theme="1"/>
            <rFont val="Calibri"/>
            <family val="2"/>
            <scheme val="minor"/>
          </rPr>
          <t>Introduzca la fecha de inicio del proceso, en formato dd-mm-aaaa</t>
        </r>
      </text>
    </comment>
    <comment ref="F2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2" shapeId="0">
      <text/>
    </comment>
    <comment ref="C252" authorId="2" shapeId="0">
      <text>
        <r>
          <rPr>
            <sz val="11"/>
            <color theme="1"/>
            <rFont val="Calibri"/>
            <family val="2"/>
            <scheme val="minor"/>
          </rPr>
          <t>Introduzca la fecha prevista de adjudicación, en formato dd-mm-aaaa</t>
        </r>
      </text>
    </comment>
    <comment ref="F252" authorId="2" shapeId="0">
      <text/>
    </comment>
    <comment ref="F253" authorId="2" shapeId="0">
      <text/>
    </comment>
    <comment ref="A255" authorId="2" shapeId="0">
      <text>
        <r>
          <rPr>
            <sz val="11"/>
            <color theme="1"/>
            <rFont val="Calibri"/>
            <family val="2"/>
            <scheme val="minor"/>
          </rPr>
          <t>Introduzca un codigo UNSPSC</t>
        </r>
      </text>
    </comment>
    <comment ref="B255" authorId="2" shapeId="0">
      <text>
        <r>
          <rPr>
            <sz val="11"/>
            <color theme="1"/>
            <rFont val="Calibri"/>
            <family val="2"/>
            <scheme val="minor"/>
          </rPr>
          <t>Descripción calculada automáticamente a partir de código del artículo</t>
        </r>
      </text>
    </comment>
    <comment ref="C255" authorId="2" shapeId="0">
      <text>
        <r>
          <rPr>
            <sz val="11"/>
            <color theme="1"/>
            <rFont val="Calibri"/>
            <family val="2"/>
            <scheme val="minor"/>
          </rPr>
          <t>Seleccione un valor de la lista</t>
        </r>
      </text>
    </comment>
    <comment ref="D255" authorId="2" shapeId="0">
      <text>
        <r>
          <rPr>
            <sz val="11"/>
            <color theme="1"/>
            <rFont val="Calibri"/>
            <family val="2"/>
            <scheme val="minor"/>
          </rPr>
          <t>Introduzca un número con dos decimales como máximo. Debe ser igual o mayor a la "Cantidad Real Consumida"</t>
        </r>
      </text>
    </comment>
    <comment ref="E255" authorId="2" shapeId="0">
      <text>
        <r>
          <rPr>
            <sz val="11"/>
            <color theme="1"/>
            <rFont val="Calibri"/>
            <family val="2"/>
            <scheme val="minor"/>
          </rPr>
          <t>Introduzca un número con dos decimales como máximo</t>
        </r>
      </text>
    </comment>
    <comment ref="F255" authorId="2" shapeId="0">
      <text>
        <r>
          <rPr>
            <sz val="11"/>
            <color theme="1"/>
            <rFont val="Calibri"/>
            <family val="2"/>
            <scheme val="minor"/>
          </rPr>
          <t>Monto calculado automáticamente por el sistema</t>
        </r>
      </text>
    </comment>
    <comment ref="A274" authorId="2" shapeId="0">
      <text>
        <r>
          <rPr>
            <sz val="11"/>
            <color theme="1"/>
            <rFont val="Calibri"/>
            <family val="2"/>
            <scheme val="minor"/>
          </rPr>
          <t>Introducir un texto con el nombre o referencia de la contratación</t>
        </r>
      </text>
    </comment>
    <comment ref="B274" authorId="2" shapeId="0">
      <text>
        <r>
          <rPr>
            <sz val="11"/>
            <color theme="1"/>
            <rFont val="Calibri"/>
            <family val="2"/>
            <scheme val="minor"/>
          </rPr>
          <t>Introduzca un texto con la finalidad de la contratación</t>
        </r>
      </text>
    </comment>
    <comment ref="C274" authorId="2" shapeId="0">
      <text>
        <r>
          <rPr>
            <sz val="11"/>
            <color theme="1"/>
            <rFont val="Calibri"/>
            <family val="2"/>
            <scheme val="minor"/>
          </rPr>
          <t>Seleccionar un valor del listado</t>
        </r>
      </text>
    </comment>
    <comment ref="D274" authorId="2" shapeId="0">
      <text>
        <r>
          <rPr>
            <sz val="11"/>
            <color theme="1"/>
            <rFont val="Calibri"/>
            <family val="2"/>
            <scheme val="minor"/>
          </rPr>
          <t>Seleccione el tipo de procedimiento</t>
        </r>
      </text>
    </comment>
    <comment ref="E274" authorId="2" shapeId="0">
      <text>
        <r>
          <rPr>
            <sz val="11"/>
            <color theme="1"/>
            <rFont val="Calibri"/>
            <family val="2"/>
            <scheme val="minor"/>
          </rPr>
          <t>Seleccione un valor de la lista</t>
        </r>
      </text>
    </comment>
    <comment ref="F274" authorId="2" shapeId="0">
      <text>
        <r>
          <rPr>
            <sz val="11"/>
            <color theme="1"/>
            <rFont val="Calibri"/>
            <family val="2"/>
            <scheme val="minor"/>
          </rPr>
          <t>Introduzca el código SNIP</t>
        </r>
      </text>
    </comment>
    <comment ref="C275" authorId="2" shapeId="0">
      <text>
        <r>
          <rPr>
            <sz val="11"/>
            <color theme="1"/>
            <rFont val="Calibri"/>
            <family val="2"/>
            <scheme val="minor"/>
          </rPr>
          <t>Introduzca la fecha de inicio del proceso, en formato dd-mm-aaaa</t>
        </r>
      </text>
    </comment>
    <comment ref="F2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2" shapeId="0">
      <text/>
    </comment>
    <comment ref="C277" authorId="2" shapeId="0">
      <text>
        <r>
          <rPr>
            <sz val="11"/>
            <color theme="1"/>
            <rFont val="Calibri"/>
            <family val="2"/>
            <scheme val="minor"/>
          </rPr>
          <t>Introduzca la fecha prevista de adjudicación, en formato dd-mm-aaaa</t>
        </r>
      </text>
    </comment>
    <comment ref="F277" authorId="2" shapeId="0">
      <text/>
    </comment>
    <comment ref="F278" authorId="2" shapeId="0">
      <text/>
    </comment>
    <comment ref="A280" authorId="2" shapeId="0">
      <text>
        <r>
          <rPr>
            <sz val="11"/>
            <color theme="1"/>
            <rFont val="Calibri"/>
            <family val="2"/>
            <scheme val="minor"/>
          </rPr>
          <t>Introduzca un codigo UNSPSC</t>
        </r>
      </text>
    </comment>
    <comment ref="B280" authorId="2" shapeId="0">
      <text>
        <r>
          <rPr>
            <sz val="11"/>
            <color theme="1"/>
            <rFont val="Calibri"/>
            <family val="2"/>
            <scheme val="minor"/>
          </rPr>
          <t>Descripción calculada automáticamente a partir de código del artículo</t>
        </r>
      </text>
    </comment>
    <comment ref="C280" authorId="2" shapeId="0">
      <text>
        <r>
          <rPr>
            <sz val="11"/>
            <color theme="1"/>
            <rFont val="Calibri"/>
            <family val="2"/>
            <scheme val="minor"/>
          </rPr>
          <t>Seleccione un valor de la lista</t>
        </r>
      </text>
    </comment>
    <comment ref="D280" authorId="2" shapeId="0">
      <text>
        <r>
          <rPr>
            <sz val="11"/>
            <color theme="1"/>
            <rFont val="Calibri"/>
            <family val="2"/>
            <scheme val="minor"/>
          </rPr>
          <t>Introduzca un número con dos decimales como máximo. Debe ser igual o mayor a la "Cantidad Real Consumida"</t>
        </r>
      </text>
    </comment>
    <comment ref="E280" authorId="2" shapeId="0">
      <text>
        <r>
          <rPr>
            <sz val="11"/>
            <color theme="1"/>
            <rFont val="Calibri"/>
            <family val="2"/>
            <scheme val="minor"/>
          </rPr>
          <t>Introduzca un número con dos decimales como máximo</t>
        </r>
      </text>
    </comment>
    <comment ref="F280" authorId="2" shapeId="0">
      <text>
        <r>
          <rPr>
            <sz val="11"/>
            <color theme="1"/>
            <rFont val="Calibri"/>
            <family val="2"/>
            <scheme val="minor"/>
          </rPr>
          <t>Monto calculado automáticamente por el sistema</t>
        </r>
      </text>
    </comment>
    <comment ref="A293" authorId="2" shapeId="0">
      <text>
        <r>
          <rPr>
            <sz val="11"/>
            <color theme="1"/>
            <rFont val="Calibri"/>
            <family val="2"/>
            <scheme val="minor"/>
          </rPr>
          <t>Introducir un texto con el nombre o referencia de la contratación</t>
        </r>
      </text>
    </comment>
    <comment ref="B293" authorId="2" shapeId="0">
      <text>
        <r>
          <rPr>
            <sz val="11"/>
            <color theme="1"/>
            <rFont val="Calibri"/>
            <family val="2"/>
            <scheme val="minor"/>
          </rPr>
          <t>Introduzca un texto con la finalidad de la contratación</t>
        </r>
      </text>
    </comment>
    <comment ref="C293" authorId="2" shapeId="0">
      <text>
        <r>
          <rPr>
            <sz val="11"/>
            <color theme="1"/>
            <rFont val="Calibri"/>
            <family val="2"/>
            <scheme val="minor"/>
          </rPr>
          <t>Seleccionar un valor del listado</t>
        </r>
      </text>
    </comment>
    <comment ref="D293" authorId="2" shapeId="0">
      <text>
        <r>
          <rPr>
            <sz val="11"/>
            <color theme="1"/>
            <rFont val="Calibri"/>
            <family val="2"/>
            <scheme val="minor"/>
          </rPr>
          <t>Seleccione el tipo de procedimiento</t>
        </r>
      </text>
    </comment>
    <comment ref="E293" authorId="2" shapeId="0">
      <text>
        <r>
          <rPr>
            <sz val="11"/>
            <color theme="1"/>
            <rFont val="Calibri"/>
            <family val="2"/>
            <scheme val="minor"/>
          </rPr>
          <t>Seleccione un valor de la lista</t>
        </r>
      </text>
    </comment>
    <comment ref="F293" authorId="2" shapeId="0">
      <text>
        <r>
          <rPr>
            <sz val="11"/>
            <color theme="1"/>
            <rFont val="Calibri"/>
            <family val="2"/>
            <scheme val="minor"/>
          </rPr>
          <t>Introduzca el código SNIP</t>
        </r>
      </text>
    </comment>
    <comment ref="C294" authorId="2" shapeId="0">
      <text>
        <r>
          <rPr>
            <sz val="11"/>
            <color theme="1"/>
            <rFont val="Calibri"/>
            <family val="2"/>
            <scheme val="minor"/>
          </rPr>
          <t>Introduzca la fecha de inicio del proceso, en formato dd-mm-aaaa</t>
        </r>
      </text>
    </comment>
    <comment ref="F2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2" shapeId="0">
      <text/>
    </comment>
    <comment ref="C296" authorId="2" shapeId="0">
      <text>
        <r>
          <rPr>
            <sz val="11"/>
            <color theme="1"/>
            <rFont val="Calibri"/>
            <family val="2"/>
            <scheme val="minor"/>
          </rPr>
          <t>Introduzca la fecha prevista de adjudicación, en formato dd-mm-aaaa</t>
        </r>
      </text>
    </comment>
    <comment ref="F296" authorId="2" shapeId="0">
      <text/>
    </comment>
    <comment ref="F297" authorId="2" shapeId="0">
      <text/>
    </comment>
    <comment ref="A299" authorId="2" shapeId="0">
      <text>
        <r>
          <rPr>
            <sz val="11"/>
            <color theme="1"/>
            <rFont val="Calibri"/>
            <family val="2"/>
            <scheme val="minor"/>
          </rPr>
          <t>Introduzca un codigo UNSPSC</t>
        </r>
      </text>
    </comment>
    <comment ref="B299" authorId="2" shapeId="0">
      <text>
        <r>
          <rPr>
            <sz val="11"/>
            <color theme="1"/>
            <rFont val="Calibri"/>
            <family val="2"/>
            <scheme val="minor"/>
          </rPr>
          <t>Descripción calculada automáticamente a partir de código del artículo</t>
        </r>
      </text>
    </comment>
    <comment ref="C299" authorId="2" shapeId="0">
      <text>
        <r>
          <rPr>
            <sz val="11"/>
            <color theme="1"/>
            <rFont val="Calibri"/>
            <family val="2"/>
            <scheme val="minor"/>
          </rPr>
          <t>Seleccione un valor de la lista</t>
        </r>
      </text>
    </comment>
    <comment ref="D299" authorId="2" shapeId="0">
      <text>
        <r>
          <rPr>
            <sz val="11"/>
            <color theme="1"/>
            <rFont val="Calibri"/>
            <family val="2"/>
            <scheme val="minor"/>
          </rPr>
          <t>Introduzca un número con dos decimales como máximo. Debe ser igual o mayor a la "Cantidad Real Consumida"</t>
        </r>
      </text>
    </comment>
    <comment ref="E299" authorId="2" shapeId="0">
      <text>
        <r>
          <rPr>
            <sz val="11"/>
            <color theme="1"/>
            <rFont val="Calibri"/>
            <family val="2"/>
            <scheme val="minor"/>
          </rPr>
          <t>Introduzca un número con dos decimales como máximo</t>
        </r>
      </text>
    </comment>
    <comment ref="F299" authorId="2" shapeId="0">
      <text>
        <r>
          <rPr>
            <sz val="11"/>
            <color theme="1"/>
            <rFont val="Calibri"/>
            <family val="2"/>
            <scheme val="minor"/>
          </rPr>
          <t>Monto calculado automáticamente por el sistema</t>
        </r>
      </text>
    </comment>
    <comment ref="A312" authorId="2" shapeId="0">
      <text>
        <r>
          <rPr>
            <sz val="11"/>
            <color theme="1"/>
            <rFont val="Calibri"/>
            <family val="2"/>
            <scheme val="minor"/>
          </rPr>
          <t>Introducir un texto con el nombre o referencia de la contratación</t>
        </r>
      </text>
    </comment>
    <comment ref="B312" authorId="2" shapeId="0">
      <text>
        <r>
          <rPr>
            <sz val="11"/>
            <color theme="1"/>
            <rFont val="Calibri"/>
            <family val="2"/>
            <scheme val="minor"/>
          </rPr>
          <t>Introduzca un texto con la finalidad de la contratación</t>
        </r>
      </text>
    </comment>
    <comment ref="C312" authorId="2" shapeId="0">
      <text>
        <r>
          <rPr>
            <sz val="11"/>
            <color theme="1"/>
            <rFont val="Calibri"/>
            <family val="2"/>
            <scheme val="minor"/>
          </rPr>
          <t>Seleccionar un valor del listado</t>
        </r>
      </text>
    </comment>
    <comment ref="D312" authorId="2" shapeId="0">
      <text>
        <r>
          <rPr>
            <sz val="11"/>
            <color theme="1"/>
            <rFont val="Calibri"/>
            <family val="2"/>
            <scheme val="minor"/>
          </rPr>
          <t>Seleccione el tipo de procedimiento</t>
        </r>
      </text>
    </comment>
    <comment ref="E312" authorId="2" shapeId="0">
      <text>
        <r>
          <rPr>
            <sz val="11"/>
            <color theme="1"/>
            <rFont val="Calibri"/>
            <family val="2"/>
            <scheme val="minor"/>
          </rPr>
          <t>Seleccione un valor de la lista</t>
        </r>
      </text>
    </comment>
    <comment ref="F312" authorId="2" shapeId="0">
      <text>
        <r>
          <rPr>
            <sz val="11"/>
            <color theme="1"/>
            <rFont val="Calibri"/>
            <family val="2"/>
            <scheme val="minor"/>
          </rPr>
          <t>Introduzca el código SNIP</t>
        </r>
      </text>
    </comment>
    <comment ref="C313" authorId="2" shapeId="0">
      <text>
        <r>
          <rPr>
            <sz val="11"/>
            <color theme="1"/>
            <rFont val="Calibri"/>
            <family val="2"/>
            <scheme val="minor"/>
          </rPr>
          <t>Introduzca la fecha de inicio del proceso, en formato dd-mm-aaaa</t>
        </r>
      </text>
    </comment>
    <comment ref="F3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2" shapeId="0">
      <text/>
    </comment>
    <comment ref="C315" authorId="2" shapeId="0">
      <text>
        <r>
          <rPr>
            <sz val="11"/>
            <color theme="1"/>
            <rFont val="Calibri"/>
            <family val="2"/>
            <scheme val="minor"/>
          </rPr>
          <t>Introduzca la fecha prevista de adjudicación, en formato dd-mm-aaaa</t>
        </r>
      </text>
    </comment>
    <comment ref="F315" authorId="2" shapeId="0">
      <text/>
    </comment>
    <comment ref="F316" authorId="2" shapeId="0">
      <text/>
    </comment>
    <comment ref="A318" authorId="2" shapeId="0">
      <text>
        <r>
          <rPr>
            <sz val="11"/>
            <color theme="1"/>
            <rFont val="Calibri"/>
            <family val="2"/>
            <scheme val="minor"/>
          </rPr>
          <t>Introduzca un codigo UNSPSC</t>
        </r>
      </text>
    </comment>
    <comment ref="B318" authorId="2" shapeId="0">
      <text>
        <r>
          <rPr>
            <sz val="11"/>
            <color theme="1"/>
            <rFont val="Calibri"/>
            <family val="2"/>
            <scheme val="minor"/>
          </rPr>
          <t>Descripción calculada automáticamente a partir de código del artículo</t>
        </r>
      </text>
    </comment>
    <comment ref="C318" authorId="2" shapeId="0">
      <text>
        <r>
          <rPr>
            <sz val="11"/>
            <color theme="1"/>
            <rFont val="Calibri"/>
            <family val="2"/>
            <scheme val="minor"/>
          </rPr>
          <t>Seleccione un valor de la lista</t>
        </r>
      </text>
    </comment>
    <comment ref="D318" authorId="2" shapeId="0">
      <text>
        <r>
          <rPr>
            <sz val="11"/>
            <color theme="1"/>
            <rFont val="Calibri"/>
            <family val="2"/>
            <scheme val="minor"/>
          </rPr>
          <t>Introduzca un número con dos decimales como máximo. Debe ser igual o mayor a la "Cantidad Real Consumida"</t>
        </r>
      </text>
    </comment>
    <comment ref="E318" authorId="2" shapeId="0">
      <text>
        <r>
          <rPr>
            <sz val="11"/>
            <color theme="1"/>
            <rFont val="Calibri"/>
            <family val="2"/>
            <scheme val="minor"/>
          </rPr>
          <t>Introduzca un número con dos decimales como máximo</t>
        </r>
      </text>
    </comment>
    <comment ref="F318" authorId="2" shapeId="0">
      <text>
        <r>
          <rPr>
            <sz val="11"/>
            <color theme="1"/>
            <rFont val="Calibri"/>
            <family val="2"/>
            <scheme val="minor"/>
          </rPr>
          <t>Monto calculado automáticamente por el sistema</t>
        </r>
      </text>
    </comment>
    <comment ref="A324" authorId="2" shapeId="0">
      <text>
        <r>
          <rPr>
            <sz val="11"/>
            <color theme="1"/>
            <rFont val="Calibri"/>
            <family val="2"/>
            <scheme val="minor"/>
          </rPr>
          <t>Introducir un texto con el nombre o referencia de la contratación</t>
        </r>
      </text>
    </comment>
    <comment ref="B324" authorId="2" shapeId="0">
      <text>
        <r>
          <rPr>
            <sz val="11"/>
            <color theme="1"/>
            <rFont val="Calibri"/>
            <family val="2"/>
            <scheme val="minor"/>
          </rPr>
          <t>Introduzca un texto con la finalidad de la contratación</t>
        </r>
      </text>
    </comment>
    <comment ref="C324" authorId="2" shapeId="0">
      <text>
        <r>
          <rPr>
            <sz val="11"/>
            <color theme="1"/>
            <rFont val="Calibri"/>
            <family val="2"/>
            <scheme val="minor"/>
          </rPr>
          <t>Seleccionar un valor del listado</t>
        </r>
      </text>
    </comment>
    <comment ref="D324" authorId="2" shapeId="0">
      <text>
        <r>
          <rPr>
            <sz val="11"/>
            <color theme="1"/>
            <rFont val="Calibri"/>
            <family val="2"/>
            <scheme val="minor"/>
          </rPr>
          <t>Seleccione el tipo de procedimiento</t>
        </r>
      </text>
    </comment>
    <comment ref="E324" authorId="2" shapeId="0">
      <text>
        <r>
          <rPr>
            <sz val="11"/>
            <color theme="1"/>
            <rFont val="Calibri"/>
            <family val="2"/>
            <scheme val="minor"/>
          </rPr>
          <t>Seleccione un valor de la lista</t>
        </r>
      </text>
    </comment>
    <comment ref="F324" authorId="2" shapeId="0">
      <text>
        <r>
          <rPr>
            <sz val="11"/>
            <color theme="1"/>
            <rFont val="Calibri"/>
            <family val="2"/>
            <scheme val="minor"/>
          </rPr>
          <t>Introduzca el código SNIP</t>
        </r>
      </text>
    </comment>
    <comment ref="C325" authorId="2" shapeId="0">
      <text>
        <r>
          <rPr>
            <sz val="11"/>
            <color theme="1"/>
            <rFont val="Calibri"/>
            <family val="2"/>
            <scheme val="minor"/>
          </rPr>
          <t>Introduzca la fecha de inicio del proceso, en formato dd-mm-aaaa</t>
        </r>
      </text>
    </comment>
    <comment ref="F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text/>
    </comment>
    <comment ref="C327" authorId="2" shapeId="0">
      <text>
        <r>
          <rPr>
            <sz val="11"/>
            <color theme="1"/>
            <rFont val="Calibri"/>
            <family val="2"/>
            <scheme val="minor"/>
          </rPr>
          <t>Introduzca la fecha prevista de adjudicación, en formato dd-mm-aaaa</t>
        </r>
      </text>
    </comment>
    <comment ref="F327" authorId="2" shapeId="0">
      <text/>
    </comment>
    <comment ref="F328" authorId="2" shapeId="0">
      <text/>
    </comment>
    <comment ref="A330" authorId="2" shapeId="0">
      <text>
        <r>
          <rPr>
            <sz val="11"/>
            <color theme="1"/>
            <rFont val="Calibri"/>
            <family val="2"/>
            <scheme val="minor"/>
          </rPr>
          <t>Introduzca un codigo UNSPSC</t>
        </r>
      </text>
    </comment>
    <comment ref="B330" authorId="2" shapeId="0">
      <text>
        <r>
          <rPr>
            <sz val="11"/>
            <color theme="1"/>
            <rFont val="Calibri"/>
            <family val="2"/>
            <scheme val="minor"/>
          </rPr>
          <t>Descripción calculada automáticamente a partir de código del artículo</t>
        </r>
      </text>
    </comment>
    <comment ref="C330" authorId="2" shapeId="0">
      <text>
        <r>
          <rPr>
            <sz val="11"/>
            <color theme="1"/>
            <rFont val="Calibri"/>
            <family val="2"/>
            <scheme val="minor"/>
          </rPr>
          <t>Seleccione un valor de la lista</t>
        </r>
      </text>
    </comment>
    <comment ref="D330" authorId="2" shapeId="0">
      <text>
        <r>
          <rPr>
            <sz val="11"/>
            <color theme="1"/>
            <rFont val="Calibri"/>
            <family val="2"/>
            <scheme val="minor"/>
          </rPr>
          <t>Introduzca un número con dos decimales como máximo. Debe ser igual o mayor a la "Cantidad Real Consumida"</t>
        </r>
      </text>
    </comment>
    <comment ref="E330" authorId="2" shapeId="0">
      <text>
        <r>
          <rPr>
            <sz val="11"/>
            <color theme="1"/>
            <rFont val="Calibri"/>
            <family val="2"/>
            <scheme val="minor"/>
          </rPr>
          <t>Introduzca un número con dos decimales como máximo</t>
        </r>
      </text>
    </comment>
    <comment ref="F330" authorId="2" shapeId="0">
      <text>
        <r>
          <rPr>
            <sz val="11"/>
            <color theme="1"/>
            <rFont val="Calibri"/>
            <family val="2"/>
            <scheme val="minor"/>
          </rPr>
          <t>Monto calculado automáticamente por el sistema</t>
        </r>
      </text>
    </comment>
    <comment ref="A336" authorId="2" shapeId="0">
      <text>
        <r>
          <rPr>
            <sz val="11"/>
            <color theme="1"/>
            <rFont val="Calibri"/>
            <family val="2"/>
            <scheme val="minor"/>
          </rPr>
          <t>Introducir un texto con el nombre o referencia de la contratación</t>
        </r>
      </text>
    </comment>
    <comment ref="B336" authorId="2" shapeId="0">
      <text>
        <r>
          <rPr>
            <sz val="11"/>
            <color theme="1"/>
            <rFont val="Calibri"/>
            <family val="2"/>
            <scheme val="minor"/>
          </rPr>
          <t>Introduzca un texto con la finalidad de la contratación</t>
        </r>
      </text>
    </comment>
    <comment ref="C336" authorId="2" shapeId="0">
      <text>
        <r>
          <rPr>
            <sz val="11"/>
            <color theme="1"/>
            <rFont val="Calibri"/>
            <family val="2"/>
            <scheme val="minor"/>
          </rPr>
          <t>Seleccionar un valor del listado</t>
        </r>
      </text>
    </comment>
    <comment ref="D336" authorId="2" shapeId="0">
      <text>
        <r>
          <rPr>
            <sz val="11"/>
            <color theme="1"/>
            <rFont val="Calibri"/>
            <family val="2"/>
            <scheme val="minor"/>
          </rPr>
          <t>Seleccione el tipo de procedimiento</t>
        </r>
      </text>
    </comment>
    <comment ref="E336" authorId="2" shapeId="0">
      <text>
        <r>
          <rPr>
            <sz val="11"/>
            <color theme="1"/>
            <rFont val="Calibri"/>
            <family val="2"/>
            <scheme val="minor"/>
          </rPr>
          <t>Seleccione un valor de la lista</t>
        </r>
      </text>
    </comment>
    <comment ref="F336" authorId="2" shapeId="0">
      <text>
        <r>
          <rPr>
            <sz val="11"/>
            <color theme="1"/>
            <rFont val="Calibri"/>
            <family val="2"/>
            <scheme val="minor"/>
          </rPr>
          <t>Introduzca el código SNIP</t>
        </r>
      </text>
    </comment>
    <comment ref="C337" authorId="2" shapeId="0">
      <text>
        <r>
          <rPr>
            <sz val="11"/>
            <color theme="1"/>
            <rFont val="Calibri"/>
            <family val="2"/>
            <scheme val="minor"/>
          </rPr>
          <t>Introduzca la fecha de inicio del proceso, en formato dd-mm-aaaa</t>
        </r>
      </text>
    </comment>
    <comment ref="F3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2" shapeId="0">
      <text/>
    </comment>
    <comment ref="C339" authorId="2" shapeId="0">
      <text>
        <r>
          <rPr>
            <sz val="11"/>
            <color theme="1"/>
            <rFont val="Calibri"/>
            <family val="2"/>
            <scheme val="minor"/>
          </rPr>
          <t>Introduzca la fecha prevista de adjudicación, en formato dd-mm-aaaa</t>
        </r>
      </text>
    </comment>
    <comment ref="F339" authorId="2" shapeId="0">
      <text/>
    </comment>
    <comment ref="F340" authorId="2" shapeId="0">
      <text/>
    </comment>
    <comment ref="A342" authorId="2" shapeId="0">
      <text>
        <r>
          <rPr>
            <sz val="11"/>
            <color theme="1"/>
            <rFont val="Calibri"/>
            <family val="2"/>
            <scheme val="minor"/>
          </rPr>
          <t>Introduzca un codigo UNSPSC</t>
        </r>
      </text>
    </comment>
    <comment ref="B342" authorId="2" shapeId="0">
      <text>
        <r>
          <rPr>
            <sz val="11"/>
            <color theme="1"/>
            <rFont val="Calibri"/>
            <family val="2"/>
            <scheme val="minor"/>
          </rPr>
          <t>Descripción calculada automáticamente a partir de código del artículo</t>
        </r>
      </text>
    </comment>
    <comment ref="C342" authorId="2" shapeId="0">
      <text>
        <r>
          <rPr>
            <sz val="11"/>
            <color theme="1"/>
            <rFont val="Calibri"/>
            <family val="2"/>
            <scheme val="minor"/>
          </rPr>
          <t>Seleccione un valor de la lista</t>
        </r>
      </text>
    </comment>
    <comment ref="D342" authorId="2" shapeId="0">
      <text>
        <r>
          <rPr>
            <sz val="11"/>
            <color theme="1"/>
            <rFont val="Calibri"/>
            <family val="2"/>
            <scheme val="minor"/>
          </rPr>
          <t>Introduzca un número con dos decimales como máximo. Debe ser igual o mayor a la "Cantidad Real Consumida"</t>
        </r>
      </text>
    </comment>
    <comment ref="E342" authorId="2" shapeId="0">
      <text>
        <r>
          <rPr>
            <sz val="11"/>
            <color theme="1"/>
            <rFont val="Calibri"/>
            <family val="2"/>
            <scheme val="minor"/>
          </rPr>
          <t>Introduzca un número con dos decimales como máximo</t>
        </r>
      </text>
    </comment>
    <comment ref="F342" authorId="2" shapeId="0">
      <text>
        <r>
          <rPr>
            <sz val="11"/>
            <color theme="1"/>
            <rFont val="Calibri"/>
            <family val="2"/>
            <scheme val="minor"/>
          </rPr>
          <t>Monto calculado automáticamente por el sistema</t>
        </r>
      </text>
    </comment>
    <comment ref="A347" authorId="2" shapeId="0">
      <text>
        <r>
          <rPr>
            <sz val="11"/>
            <color theme="1"/>
            <rFont val="Calibri"/>
            <family val="2"/>
            <scheme val="minor"/>
          </rPr>
          <t>Introducir un texto con el nombre o referencia de la contratación</t>
        </r>
      </text>
    </comment>
    <comment ref="B347" authorId="2" shapeId="0">
      <text>
        <r>
          <rPr>
            <sz val="11"/>
            <color theme="1"/>
            <rFont val="Calibri"/>
            <family val="2"/>
            <scheme val="minor"/>
          </rPr>
          <t>Introduzca un texto con la finalidad de la contratación</t>
        </r>
      </text>
    </comment>
    <comment ref="C347" authorId="2" shapeId="0">
      <text>
        <r>
          <rPr>
            <sz val="11"/>
            <color theme="1"/>
            <rFont val="Calibri"/>
            <family val="2"/>
            <scheme val="minor"/>
          </rPr>
          <t>Seleccionar un valor del listado</t>
        </r>
      </text>
    </comment>
    <comment ref="D347" authorId="2" shapeId="0">
      <text>
        <r>
          <rPr>
            <sz val="11"/>
            <color theme="1"/>
            <rFont val="Calibri"/>
            <family val="2"/>
            <scheme val="minor"/>
          </rPr>
          <t>Seleccione el tipo de procedimiento</t>
        </r>
      </text>
    </comment>
    <comment ref="E347" authorId="2" shapeId="0">
      <text>
        <r>
          <rPr>
            <sz val="11"/>
            <color theme="1"/>
            <rFont val="Calibri"/>
            <family val="2"/>
            <scheme val="minor"/>
          </rPr>
          <t>Seleccione un valor de la lista</t>
        </r>
      </text>
    </comment>
    <comment ref="F347" authorId="2" shapeId="0">
      <text>
        <r>
          <rPr>
            <sz val="11"/>
            <color theme="1"/>
            <rFont val="Calibri"/>
            <family val="2"/>
            <scheme val="minor"/>
          </rPr>
          <t>Introduzca el código SNIP</t>
        </r>
      </text>
    </comment>
    <comment ref="C348" authorId="2" shapeId="0">
      <text>
        <r>
          <rPr>
            <sz val="11"/>
            <color theme="1"/>
            <rFont val="Calibri"/>
            <family val="2"/>
            <scheme val="minor"/>
          </rPr>
          <t>Introduzca la fecha de inicio del proceso, en formato dd-mm-aaaa</t>
        </r>
      </text>
    </comment>
    <comment ref="F3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2" shapeId="0">
      <text/>
    </comment>
    <comment ref="C350" authorId="2" shapeId="0">
      <text>
        <r>
          <rPr>
            <sz val="11"/>
            <color theme="1"/>
            <rFont val="Calibri"/>
            <family val="2"/>
            <scheme val="minor"/>
          </rPr>
          <t>Introduzca la fecha prevista de adjudicación, en formato dd-mm-aaaa</t>
        </r>
      </text>
    </comment>
    <comment ref="F350" authorId="2" shapeId="0">
      <text/>
    </comment>
    <comment ref="F351" authorId="2" shapeId="0">
      <text/>
    </comment>
    <comment ref="A353" authorId="2" shapeId="0">
      <text>
        <r>
          <rPr>
            <sz val="11"/>
            <color theme="1"/>
            <rFont val="Calibri"/>
            <family val="2"/>
            <scheme val="minor"/>
          </rPr>
          <t>Introduzca un codigo UNSPSC</t>
        </r>
      </text>
    </comment>
    <comment ref="B353" authorId="2" shapeId="0">
      <text>
        <r>
          <rPr>
            <sz val="11"/>
            <color theme="1"/>
            <rFont val="Calibri"/>
            <family val="2"/>
            <scheme val="minor"/>
          </rPr>
          <t>Descripción calculada automáticamente a partir de código del artículo</t>
        </r>
      </text>
    </comment>
    <comment ref="C353" authorId="2" shapeId="0">
      <text>
        <r>
          <rPr>
            <sz val="11"/>
            <color theme="1"/>
            <rFont val="Calibri"/>
            <family val="2"/>
            <scheme val="minor"/>
          </rPr>
          <t>Seleccione un valor de la lista</t>
        </r>
      </text>
    </comment>
    <comment ref="D353" authorId="2" shapeId="0">
      <text>
        <r>
          <rPr>
            <sz val="11"/>
            <color theme="1"/>
            <rFont val="Calibri"/>
            <family val="2"/>
            <scheme val="minor"/>
          </rPr>
          <t>Introduzca un número con dos decimales como máximo. Debe ser igual o mayor a la "Cantidad Real Consumida"</t>
        </r>
      </text>
    </comment>
    <comment ref="E353" authorId="2" shapeId="0">
      <text>
        <r>
          <rPr>
            <sz val="11"/>
            <color theme="1"/>
            <rFont val="Calibri"/>
            <family val="2"/>
            <scheme val="minor"/>
          </rPr>
          <t>Introduzca un número con dos decimales como máximo</t>
        </r>
      </text>
    </comment>
    <comment ref="F353" authorId="2" shapeId="0">
      <text>
        <r>
          <rPr>
            <sz val="11"/>
            <color theme="1"/>
            <rFont val="Calibri"/>
            <family val="2"/>
            <scheme val="minor"/>
          </rPr>
          <t>Monto calculado automáticamente por el sistema</t>
        </r>
      </text>
    </comment>
    <comment ref="A358" authorId="2" shapeId="0">
      <text>
        <r>
          <rPr>
            <sz val="11"/>
            <color theme="1"/>
            <rFont val="Calibri"/>
            <family val="2"/>
            <scheme val="minor"/>
          </rPr>
          <t>Introducir un texto con el nombre o referencia de la contratación</t>
        </r>
      </text>
    </comment>
    <comment ref="B358" authorId="2" shapeId="0">
      <text>
        <r>
          <rPr>
            <sz val="11"/>
            <color theme="1"/>
            <rFont val="Calibri"/>
            <family val="2"/>
            <scheme val="minor"/>
          </rPr>
          <t>Introduzca un texto con la finalidad de la contratación</t>
        </r>
      </text>
    </comment>
    <comment ref="C358" authorId="2" shapeId="0">
      <text>
        <r>
          <rPr>
            <sz val="11"/>
            <color theme="1"/>
            <rFont val="Calibri"/>
            <family val="2"/>
            <scheme val="minor"/>
          </rPr>
          <t>Seleccionar un valor del listado</t>
        </r>
      </text>
    </comment>
    <comment ref="D358" authorId="2" shapeId="0">
      <text>
        <r>
          <rPr>
            <sz val="11"/>
            <color theme="1"/>
            <rFont val="Calibri"/>
            <family val="2"/>
            <scheme val="minor"/>
          </rPr>
          <t>Seleccione el tipo de procedimiento</t>
        </r>
      </text>
    </comment>
    <comment ref="E358" authorId="2" shapeId="0">
      <text>
        <r>
          <rPr>
            <sz val="11"/>
            <color theme="1"/>
            <rFont val="Calibri"/>
            <family val="2"/>
            <scheme val="minor"/>
          </rPr>
          <t>Seleccione un valor de la lista</t>
        </r>
      </text>
    </comment>
    <comment ref="F358" authorId="2" shapeId="0">
      <text>
        <r>
          <rPr>
            <sz val="11"/>
            <color theme="1"/>
            <rFont val="Calibri"/>
            <family val="2"/>
            <scheme val="minor"/>
          </rPr>
          <t>Introduzca el código SNIP</t>
        </r>
      </text>
    </comment>
    <comment ref="C359" authorId="2" shapeId="0">
      <text>
        <r>
          <rPr>
            <sz val="11"/>
            <color theme="1"/>
            <rFont val="Calibri"/>
            <family val="2"/>
            <scheme val="minor"/>
          </rPr>
          <t>Introduzca la fecha de inicio del proceso, en formato dd-mm-aaaa</t>
        </r>
      </text>
    </comment>
    <comment ref="F3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2" shapeId="0">
      <text/>
    </comment>
    <comment ref="C361" authorId="2" shapeId="0">
      <text>
        <r>
          <rPr>
            <sz val="11"/>
            <color theme="1"/>
            <rFont val="Calibri"/>
            <family val="2"/>
            <scheme val="minor"/>
          </rPr>
          <t>Introduzca la fecha prevista de adjudicación, en formato dd-mm-aaaa</t>
        </r>
      </text>
    </comment>
    <comment ref="F361" authorId="2" shapeId="0">
      <text/>
    </comment>
    <comment ref="F362" authorId="2" shapeId="0">
      <text/>
    </comment>
    <comment ref="A364" authorId="2" shapeId="0">
      <text>
        <r>
          <rPr>
            <sz val="11"/>
            <color theme="1"/>
            <rFont val="Calibri"/>
            <family val="2"/>
            <scheme val="minor"/>
          </rPr>
          <t>Introduzca un codigo UNSPSC</t>
        </r>
      </text>
    </comment>
    <comment ref="B364" authorId="2" shapeId="0">
      <text>
        <r>
          <rPr>
            <sz val="11"/>
            <color theme="1"/>
            <rFont val="Calibri"/>
            <family val="2"/>
            <scheme val="minor"/>
          </rPr>
          <t>Descripción calculada automáticamente a partir de código del artículo</t>
        </r>
      </text>
    </comment>
    <comment ref="C364" authorId="2" shapeId="0">
      <text>
        <r>
          <rPr>
            <sz val="11"/>
            <color theme="1"/>
            <rFont val="Calibri"/>
            <family val="2"/>
            <scheme val="minor"/>
          </rPr>
          <t>Seleccione un valor de la lista</t>
        </r>
      </text>
    </comment>
    <comment ref="D364" authorId="2" shapeId="0">
      <text>
        <r>
          <rPr>
            <sz val="11"/>
            <color theme="1"/>
            <rFont val="Calibri"/>
            <family val="2"/>
            <scheme val="minor"/>
          </rPr>
          <t>Introduzca un número con dos decimales como máximo. Debe ser igual o mayor a la "Cantidad Real Consumida"</t>
        </r>
      </text>
    </comment>
    <comment ref="E364" authorId="2" shapeId="0">
      <text>
        <r>
          <rPr>
            <sz val="11"/>
            <color theme="1"/>
            <rFont val="Calibri"/>
            <family val="2"/>
            <scheme val="minor"/>
          </rPr>
          <t>Introduzca un número con dos decimales como máximo</t>
        </r>
      </text>
    </comment>
    <comment ref="F364" authorId="2" shapeId="0">
      <text>
        <r>
          <rPr>
            <sz val="11"/>
            <color theme="1"/>
            <rFont val="Calibri"/>
            <family val="2"/>
            <scheme val="minor"/>
          </rPr>
          <t>Monto calculado automáticamente por el sistema</t>
        </r>
      </text>
    </comment>
    <comment ref="A370" authorId="2" shapeId="0">
      <text>
        <r>
          <rPr>
            <sz val="11"/>
            <color theme="1"/>
            <rFont val="Calibri"/>
            <family val="2"/>
            <scheme val="minor"/>
          </rPr>
          <t>Introducir un texto con el nombre o referencia de la contratación</t>
        </r>
      </text>
    </comment>
    <comment ref="B370" authorId="2" shapeId="0">
      <text>
        <r>
          <rPr>
            <sz val="11"/>
            <color theme="1"/>
            <rFont val="Calibri"/>
            <family val="2"/>
            <scheme val="minor"/>
          </rPr>
          <t>Introduzca un texto con la finalidad de la contratación</t>
        </r>
      </text>
    </comment>
    <comment ref="C370" authorId="2" shapeId="0">
      <text>
        <r>
          <rPr>
            <sz val="11"/>
            <color theme="1"/>
            <rFont val="Calibri"/>
            <family val="2"/>
            <scheme val="minor"/>
          </rPr>
          <t>Seleccionar un valor del listado</t>
        </r>
      </text>
    </comment>
    <comment ref="D370" authorId="2" shapeId="0">
      <text>
        <r>
          <rPr>
            <sz val="11"/>
            <color theme="1"/>
            <rFont val="Calibri"/>
            <family val="2"/>
            <scheme val="minor"/>
          </rPr>
          <t>Seleccione el tipo de procedimiento</t>
        </r>
      </text>
    </comment>
    <comment ref="E370" authorId="2" shapeId="0">
      <text>
        <r>
          <rPr>
            <sz val="11"/>
            <color theme="1"/>
            <rFont val="Calibri"/>
            <family val="2"/>
            <scheme val="minor"/>
          </rPr>
          <t>Seleccione un valor de la lista</t>
        </r>
      </text>
    </comment>
    <comment ref="F370" authorId="2" shapeId="0">
      <text>
        <r>
          <rPr>
            <sz val="11"/>
            <color theme="1"/>
            <rFont val="Calibri"/>
            <family val="2"/>
            <scheme val="minor"/>
          </rPr>
          <t>Introduzca el código SNIP</t>
        </r>
      </text>
    </comment>
    <comment ref="C371" authorId="2" shapeId="0">
      <text>
        <r>
          <rPr>
            <sz val="11"/>
            <color theme="1"/>
            <rFont val="Calibri"/>
            <family val="2"/>
            <scheme val="minor"/>
          </rPr>
          <t>Introduzca la fecha de inicio del proceso, en formato dd-mm-aaaa</t>
        </r>
      </text>
    </comment>
    <comment ref="F3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2" shapeId="0">
      <text/>
    </comment>
    <comment ref="C373" authorId="2" shapeId="0">
      <text>
        <r>
          <rPr>
            <sz val="11"/>
            <color theme="1"/>
            <rFont val="Calibri"/>
            <family val="2"/>
            <scheme val="minor"/>
          </rPr>
          <t>Introduzca la fecha prevista de adjudicación, en formato dd-mm-aaaa</t>
        </r>
      </text>
    </comment>
    <comment ref="F373" authorId="2" shapeId="0">
      <text/>
    </comment>
    <comment ref="F374" authorId="2" shapeId="0">
      <text/>
    </comment>
    <comment ref="A376" authorId="2" shapeId="0">
      <text>
        <r>
          <rPr>
            <sz val="11"/>
            <color theme="1"/>
            <rFont val="Calibri"/>
            <family val="2"/>
            <scheme val="minor"/>
          </rPr>
          <t>Introduzca un codigo UNSPSC</t>
        </r>
      </text>
    </comment>
    <comment ref="B376" authorId="2" shapeId="0">
      <text>
        <r>
          <rPr>
            <sz val="11"/>
            <color theme="1"/>
            <rFont val="Calibri"/>
            <family val="2"/>
            <scheme val="minor"/>
          </rPr>
          <t>Descripción calculada automáticamente a partir de código del artículo</t>
        </r>
      </text>
    </comment>
    <comment ref="C376" authorId="2" shapeId="0">
      <text>
        <r>
          <rPr>
            <sz val="11"/>
            <color theme="1"/>
            <rFont val="Calibri"/>
            <family val="2"/>
            <scheme val="minor"/>
          </rPr>
          <t>Seleccione un valor de la lista</t>
        </r>
      </text>
    </comment>
    <comment ref="D376" authorId="2" shapeId="0">
      <text>
        <r>
          <rPr>
            <sz val="11"/>
            <color theme="1"/>
            <rFont val="Calibri"/>
            <family val="2"/>
            <scheme val="minor"/>
          </rPr>
          <t>Introduzca un número con dos decimales como máximo. Debe ser igual o mayor a la "Cantidad Real Consumida"</t>
        </r>
      </text>
    </comment>
    <comment ref="E376" authorId="2" shapeId="0">
      <text>
        <r>
          <rPr>
            <sz val="11"/>
            <color theme="1"/>
            <rFont val="Calibri"/>
            <family val="2"/>
            <scheme val="minor"/>
          </rPr>
          <t>Introduzca un número con dos decimales como máximo</t>
        </r>
      </text>
    </comment>
    <comment ref="F376" authorId="2" shapeId="0">
      <text>
        <r>
          <rPr>
            <sz val="11"/>
            <color theme="1"/>
            <rFont val="Calibri"/>
            <family val="2"/>
            <scheme val="minor"/>
          </rPr>
          <t>Monto calculado automáticamente por el sistema</t>
        </r>
      </text>
    </comment>
    <comment ref="A383" authorId="2" shapeId="0">
      <text>
        <r>
          <rPr>
            <sz val="11"/>
            <color theme="1"/>
            <rFont val="Calibri"/>
            <family val="2"/>
            <scheme val="minor"/>
          </rPr>
          <t>Introducir un texto con el nombre o referencia de la contratación</t>
        </r>
      </text>
    </comment>
    <comment ref="B383" authorId="2" shapeId="0">
      <text>
        <r>
          <rPr>
            <sz val="11"/>
            <color theme="1"/>
            <rFont val="Calibri"/>
            <family val="2"/>
            <scheme val="minor"/>
          </rPr>
          <t>Introduzca un texto con la finalidad de la contratación</t>
        </r>
      </text>
    </comment>
    <comment ref="C383" authorId="2" shapeId="0">
      <text>
        <r>
          <rPr>
            <sz val="11"/>
            <color theme="1"/>
            <rFont val="Calibri"/>
            <family val="2"/>
            <scheme val="minor"/>
          </rPr>
          <t>Seleccionar un valor del listado</t>
        </r>
      </text>
    </comment>
    <comment ref="D383" authorId="2" shapeId="0">
      <text>
        <r>
          <rPr>
            <sz val="11"/>
            <color theme="1"/>
            <rFont val="Calibri"/>
            <family val="2"/>
            <scheme val="minor"/>
          </rPr>
          <t>Seleccione el tipo de procedimiento</t>
        </r>
      </text>
    </comment>
    <comment ref="E383" authorId="2" shapeId="0">
      <text>
        <r>
          <rPr>
            <sz val="11"/>
            <color theme="1"/>
            <rFont val="Calibri"/>
            <family val="2"/>
            <scheme val="minor"/>
          </rPr>
          <t>Seleccione un valor de la lista</t>
        </r>
      </text>
    </comment>
    <comment ref="F383" authorId="2" shapeId="0">
      <text>
        <r>
          <rPr>
            <sz val="11"/>
            <color theme="1"/>
            <rFont val="Calibri"/>
            <family val="2"/>
            <scheme val="minor"/>
          </rPr>
          <t>Introduzca el código SNIP</t>
        </r>
      </text>
    </comment>
    <comment ref="C384" authorId="2" shapeId="0">
      <text>
        <r>
          <rPr>
            <sz val="11"/>
            <color theme="1"/>
            <rFont val="Calibri"/>
            <family val="2"/>
            <scheme val="minor"/>
          </rPr>
          <t>Introduzca la fecha de inicio del proceso, en formato dd-mm-aaaa</t>
        </r>
      </text>
    </comment>
    <comment ref="F3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text/>
    </comment>
    <comment ref="C386" authorId="2" shapeId="0">
      <text>
        <r>
          <rPr>
            <sz val="11"/>
            <color theme="1"/>
            <rFont val="Calibri"/>
            <family val="2"/>
            <scheme val="minor"/>
          </rPr>
          <t>Introduzca la fecha prevista de adjudicación, en formato dd-mm-aaaa</t>
        </r>
      </text>
    </comment>
    <comment ref="F386" authorId="2" shapeId="0">
      <text/>
    </comment>
    <comment ref="F387" authorId="2" shapeId="0">
      <text/>
    </comment>
    <comment ref="A389" authorId="2" shapeId="0">
      <text>
        <r>
          <rPr>
            <sz val="11"/>
            <color theme="1"/>
            <rFont val="Calibri"/>
            <family val="2"/>
            <scheme val="minor"/>
          </rPr>
          <t>Introduzca un codigo UNSPSC</t>
        </r>
      </text>
    </comment>
    <comment ref="B389" authorId="2" shapeId="0">
      <text>
        <r>
          <rPr>
            <sz val="11"/>
            <color theme="1"/>
            <rFont val="Calibri"/>
            <family val="2"/>
            <scheme val="minor"/>
          </rPr>
          <t>Descripción calculada automáticamente a partir de código del artículo</t>
        </r>
      </text>
    </comment>
    <comment ref="C389" authorId="2" shapeId="0">
      <text>
        <r>
          <rPr>
            <sz val="11"/>
            <color theme="1"/>
            <rFont val="Calibri"/>
            <family val="2"/>
            <scheme val="minor"/>
          </rPr>
          <t>Seleccione un valor de la lista</t>
        </r>
      </text>
    </comment>
    <comment ref="D389" authorId="2" shapeId="0">
      <text>
        <r>
          <rPr>
            <sz val="11"/>
            <color theme="1"/>
            <rFont val="Calibri"/>
            <family val="2"/>
            <scheme val="minor"/>
          </rPr>
          <t>Introduzca un número con dos decimales como máximo. Debe ser igual o mayor a la "Cantidad Real Consumida"</t>
        </r>
      </text>
    </comment>
    <comment ref="E389" authorId="2" shapeId="0">
      <text>
        <r>
          <rPr>
            <sz val="11"/>
            <color theme="1"/>
            <rFont val="Calibri"/>
            <family val="2"/>
            <scheme val="minor"/>
          </rPr>
          <t>Introduzca un número con dos decimales como máximo</t>
        </r>
      </text>
    </comment>
    <comment ref="F389" authorId="2" shapeId="0">
      <text>
        <r>
          <rPr>
            <sz val="11"/>
            <color theme="1"/>
            <rFont val="Calibri"/>
            <family val="2"/>
            <scheme val="minor"/>
          </rPr>
          <t>Monto calculado automáticamente por el sistema</t>
        </r>
      </text>
    </comment>
    <comment ref="A396" authorId="2" shapeId="0">
      <text>
        <r>
          <rPr>
            <sz val="11"/>
            <color theme="1"/>
            <rFont val="Calibri"/>
            <family val="2"/>
            <scheme val="minor"/>
          </rPr>
          <t>Introducir un texto con el nombre o referencia de la contratación</t>
        </r>
      </text>
    </comment>
    <comment ref="B396" authorId="2" shapeId="0">
      <text>
        <r>
          <rPr>
            <sz val="11"/>
            <color theme="1"/>
            <rFont val="Calibri"/>
            <family val="2"/>
            <scheme val="minor"/>
          </rPr>
          <t>Introduzca un texto con la finalidad de la contratación</t>
        </r>
      </text>
    </comment>
    <comment ref="C396" authorId="2" shapeId="0">
      <text>
        <r>
          <rPr>
            <sz val="11"/>
            <color theme="1"/>
            <rFont val="Calibri"/>
            <family val="2"/>
            <scheme val="minor"/>
          </rPr>
          <t>Seleccionar un valor del listado</t>
        </r>
      </text>
    </comment>
    <comment ref="D396" authorId="2" shapeId="0">
      <text>
        <r>
          <rPr>
            <sz val="11"/>
            <color theme="1"/>
            <rFont val="Calibri"/>
            <family val="2"/>
            <scheme val="minor"/>
          </rPr>
          <t>Seleccione el tipo de procedimiento</t>
        </r>
      </text>
    </comment>
    <comment ref="E396" authorId="2" shapeId="0">
      <text>
        <r>
          <rPr>
            <sz val="11"/>
            <color theme="1"/>
            <rFont val="Calibri"/>
            <family val="2"/>
            <scheme val="minor"/>
          </rPr>
          <t>Seleccione un valor de la lista</t>
        </r>
      </text>
    </comment>
    <comment ref="F396" authorId="2" shapeId="0">
      <text>
        <r>
          <rPr>
            <sz val="11"/>
            <color theme="1"/>
            <rFont val="Calibri"/>
            <family val="2"/>
            <scheme val="minor"/>
          </rPr>
          <t>Introduzca el código SNIP</t>
        </r>
      </text>
    </comment>
    <comment ref="C397" authorId="2" shapeId="0">
      <text>
        <r>
          <rPr>
            <sz val="11"/>
            <color theme="1"/>
            <rFont val="Calibri"/>
            <family val="2"/>
            <scheme val="minor"/>
          </rPr>
          <t>Introduzca la fecha de inicio del proceso, en formato dd-mm-aaaa</t>
        </r>
      </text>
    </comment>
    <comment ref="F3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2" shapeId="0">
      <text/>
    </comment>
    <comment ref="C399" authorId="2" shapeId="0">
      <text>
        <r>
          <rPr>
            <sz val="11"/>
            <color theme="1"/>
            <rFont val="Calibri"/>
            <family val="2"/>
            <scheme val="minor"/>
          </rPr>
          <t>Introduzca la fecha prevista de adjudicación, en formato dd-mm-aaaa</t>
        </r>
      </text>
    </comment>
    <comment ref="F399" authorId="2" shapeId="0">
      <text/>
    </comment>
    <comment ref="F400" authorId="2" shapeId="0">
      <text/>
    </comment>
    <comment ref="A402" authorId="2" shapeId="0">
      <text>
        <r>
          <rPr>
            <sz val="11"/>
            <color theme="1"/>
            <rFont val="Calibri"/>
            <family val="2"/>
            <scheme val="minor"/>
          </rPr>
          <t>Introduzca un codigo UNSPSC</t>
        </r>
      </text>
    </comment>
    <comment ref="B402" authorId="2" shapeId="0">
      <text>
        <r>
          <rPr>
            <sz val="11"/>
            <color theme="1"/>
            <rFont val="Calibri"/>
            <family val="2"/>
            <scheme val="minor"/>
          </rPr>
          <t>Descripción calculada automáticamente a partir de código del artículo</t>
        </r>
      </text>
    </comment>
    <comment ref="C402" authorId="2" shapeId="0">
      <text>
        <r>
          <rPr>
            <sz val="11"/>
            <color theme="1"/>
            <rFont val="Calibri"/>
            <family val="2"/>
            <scheme val="minor"/>
          </rPr>
          <t>Seleccione un valor de la lista</t>
        </r>
      </text>
    </comment>
    <comment ref="D402" authorId="2" shapeId="0">
      <text>
        <r>
          <rPr>
            <sz val="11"/>
            <color theme="1"/>
            <rFont val="Calibri"/>
            <family val="2"/>
            <scheme val="minor"/>
          </rPr>
          <t>Introduzca un número con dos decimales como máximo. Debe ser igual o mayor a la "Cantidad Real Consumida"</t>
        </r>
      </text>
    </comment>
    <comment ref="E402" authorId="2" shapeId="0">
      <text>
        <r>
          <rPr>
            <sz val="11"/>
            <color theme="1"/>
            <rFont val="Calibri"/>
            <family val="2"/>
            <scheme val="minor"/>
          </rPr>
          <t>Introduzca un número con dos decimales como máximo</t>
        </r>
      </text>
    </comment>
    <comment ref="F402" authorId="2" shapeId="0">
      <text>
        <r>
          <rPr>
            <sz val="11"/>
            <color theme="1"/>
            <rFont val="Calibri"/>
            <family val="2"/>
            <scheme val="minor"/>
          </rPr>
          <t>Monto calculado automáticamente por el sistema</t>
        </r>
      </text>
    </comment>
    <comment ref="A409" authorId="2" shapeId="0">
      <text>
        <r>
          <rPr>
            <sz val="11"/>
            <color theme="1"/>
            <rFont val="Calibri"/>
            <family val="2"/>
            <scheme val="minor"/>
          </rPr>
          <t>Introducir un texto con el nombre o referencia de la contratación</t>
        </r>
      </text>
    </comment>
    <comment ref="B409" authorId="2" shapeId="0">
      <text>
        <r>
          <rPr>
            <sz val="11"/>
            <color theme="1"/>
            <rFont val="Calibri"/>
            <family val="2"/>
            <scheme val="minor"/>
          </rPr>
          <t>Introduzca un texto con la finalidad de la contratación</t>
        </r>
      </text>
    </comment>
    <comment ref="C409" authorId="2" shapeId="0">
      <text>
        <r>
          <rPr>
            <sz val="11"/>
            <color theme="1"/>
            <rFont val="Calibri"/>
            <family val="2"/>
            <scheme val="minor"/>
          </rPr>
          <t>Seleccionar un valor del listado</t>
        </r>
      </text>
    </comment>
    <comment ref="D409" authorId="2" shapeId="0">
      <text>
        <r>
          <rPr>
            <sz val="11"/>
            <color theme="1"/>
            <rFont val="Calibri"/>
            <family val="2"/>
            <scheme val="minor"/>
          </rPr>
          <t>Seleccione el tipo de procedimiento</t>
        </r>
      </text>
    </comment>
    <comment ref="E409" authorId="2" shapeId="0">
      <text>
        <r>
          <rPr>
            <sz val="11"/>
            <color theme="1"/>
            <rFont val="Calibri"/>
            <family val="2"/>
            <scheme val="minor"/>
          </rPr>
          <t>Seleccione un valor de la lista</t>
        </r>
      </text>
    </comment>
    <comment ref="F409" authorId="2" shapeId="0">
      <text>
        <r>
          <rPr>
            <sz val="11"/>
            <color theme="1"/>
            <rFont val="Calibri"/>
            <family val="2"/>
            <scheme val="minor"/>
          </rPr>
          <t>Introduzca el código SNIP</t>
        </r>
      </text>
    </comment>
    <comment ref="C410" authorId="2" shapeId="0">
      <text>
        <r>
          <rPr>
            <sz val="11"/>
            <color theme="1"/>
            <rFont val="Calibri"/>
            <family val="2"/>
            <scheme val="minor"/>
          </rPr>
          <t>Introduzca la fecha de inicio del proceso, en formato dd-mm-aaaa</t>
        </r>
      </text>
    </comment>
    <comment ref="F4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2" shapeId="0">
      <text/>
    </comment>
    <comment ref="C412" authorId="2" shapeId="0">
      <text>
        <r>
          <rPr>
            <sz val="11"/>
            <color theme="1"/>
            <rFont val="Calibri"/>
            <family val="2"/>
            <scheme val="minor"/>
          </rPr>
          <t>Introduzca la fecha prevista de adjudicación, en formato dd-mm-aaaa</t>
        </r>
      </text>
    </comment>
    <comment ref="F412" authorId="2" shapeId="0">
      <text/>
    </comment>
    <comment ref="F413" authorId="2" shapeId="0">
      <text/>
    </comment>
    <comment ref="A415" authorId="2" shapeId="0">
      <text>
        <r>
          <rPr>
            <sz val="11"/>
            <color theme="1"/>
            <rFont val="Calibri"/>
            <family val="2"/>
            <scheme val="minor"/>
          </rPr>
          <t>Introduzca un codigo UNSPSC</t>
        </r>
      </text>
    </comment>
    <comment ref="B415" authorId="2" shapeId="0">
      <text>
        <r>
          <rPr>
            <sz val="11"/>
            <color theme="1"/>
            <rFont val="Calibri"/>
            <family val="2"/>
            <scheme val="minor"/>
          </rPr>
          <t>Descripción calculada automáticamente a partir de código del artículo</t>
        </r>
      </text>
    </comment>
    <comment ref="C415" authorId="2" shapeId="0">
      <text>
        <r>
          <rPr>
            <sz val="11"/>
            <color theme="1"/>
            <rFont val="Calibri"/>
            <family val="2"/>
            <scheme val="minor"/>
          </rPr>
          <t>Seleccione un valor de la lista</t>
        </r>
      </text>
    </comment>
    <comment ref="D415" authorId="2" shapeId="0">
      <text>
        <r>
          <rPr>
            <sz val="11"/>
            <color theme="1"/>
            <rFont val="Calibri"/>
            <family val="2"/>
            <scheme val="minor"/>
          </rPr>
          <t>Introduzca un número con dos decimales como máximo. Debe ser igual o mayor a la "Cantidad Real Consumida"</t>
        </r>
      </text>
    </comment>
    <comment ref="E415" authorId="2" shapeId="0">
      <text>
        <r>
          <rPr>
            <sz val="11"/>
            <color theme="1"/>
            <rFont val="Calibri"/>
            <family val="2"/>
            <scheme val="minor"/>
          </rPr>
          <t>Introduzca un número con dos decimales como máximo</t>
        </r>
      </text>
    </comment>
    <comment ref="F415" authorId="2" shapeId="0">
      <text>
        <r>
          <rPr>
            <sz val="11"/>
            <color theme="1"/>
            <rFont val="Calibri"/>
            <family val="2"/>
            <scheme val="minor"/>
          </rPr>
          <t>Monto calculado automáticamente por el sistema</t>
        </r>
      </text>
    </comment>
    <comment ref="A420" authorId="2" shapeId="0">
      <text>
        <r>
          <rPr>
            <sz val="11"/>
            <color theme="1"/>
            <rFont val="Calibri"/>
            <family val="2"/>
            <scheme val="minor"/>
          </rPr>
          <t>Introducir un texto con el nombre o referencia de la contratación</t>
        </r>
      </text>
    </comment>
    <comment ref="B420" authorId="2" shapeId="0">
      <text>
        <r>
          <rPr>
            <sz val="11"/>
            <color theme="1"/>
            <rFont val="Calibri"/>
            <family val="2"/>
            <scheme val="minor"/>
          </rPr>
          <t>Introduzca un texto con la finalidad de la contratación</t>
        </r>
      </text>
    </comment>
    <comment ref="C420" authorId="2" shapeId="0">
      <text>
        <r>
          <rPr>
            <sz val="11"/>
            <color theme="1"/>
            <rFont val="Calibri"/>
            <family val="2"/>
            <scheme val="minor"/>
          </rPr>
          <t>Seleccionar un valor del listado</t>
        </r>
      </text>
    </comment>
    <comment ref="D420" authorId="2" shapeId="0">
      <text>
        <r>
          <rPr>
            <sz val="11"/>
            <color theme="1"/>
            <rFont val="Calibri"/>
            <family val="2"/>
            <scheme val="minor"/>
          </rPr>
          <t>Seleccione el tipo de procedimiento</t>
        </r>
      </text>
    </comment>
    <comment ref="E420" authorId="2" shapeId="0">
      <text>
        <r>
          <rPr>
            <sz val="11"/>
            <color theme="1"/>
            <rFont val="Calibri"/>
            <family val="2"/>
            <scheme val="minor"/>
          </rPr>
          <t>Seleccione un valor de la lista</t>
        </r>
      </text>
    </comment>
    <comment ref="F420" authorId="2" shapeId="0">
      <text>
        <r>
          <rPr>
            <sz val="11"/>
            <color theme="1"/>
            <rFont val="Calibri"/>
            <family val="2"/>
            <scheme val="minor"/>
          </rPr>
          <t>Introduzca el código SNIP</t>
        </r>
      </text>
    </comment>
    <comment ref="C421" authorId="2" shapeId="0">
      <text>
        <r>
          <rPr>
            <sz val="11"/>
            <color theme="1"/>
            <rFont val="Calibri"/>
            <family val="2"/>
            <scheme val="minor"/>
          </rPr>
          <t>Introduzca la fecha de inicio del proceso, en formato dd-mm-aaaa</t>
        </r>
      </text>
    </comment>
    <comment ref="F4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2" shapeId="0">
      <text/>
    </comment>
    <comment ref="C423" authorId="2" shapeId="0">
      <text>
        <r>
          <rPr>
            <sz val="11"/>
            <color theme="1"/>
            <rFont val="Calibri"/>
            <family val="2"/>
            <scheme val="minor"/>
          </rPr>
          <t>Introduzca la fecha prevista de adjudicación, en formato dd-mm-aaaa</t>
        </r>
      </text>
    </comment>
    <comment ref="F423" authorId="2" shapeId="0">
      <text/>
    </comment>
    <comment ref="F424" authorId="2" shapeId="0">
      <text/>
    </comment>
    <comment ref="A426" authorId="2" shapeId="0">
      <text>
        <r>
          <rPr>
            <sz val="11"/>
            <color theme="1"/>
            <rFont val="Calibri"/>
            <family val="2"/>
            <scheme val="minor"/>
          </rPr>
          <t>Introduzca un codigo UNSPSC</t>
        </r>
      </text>
    </comment>
    <comment ref="B426" authorId="2" shapeId="0">
      <text>
        <r>
          <rPr>
            <sz val="11"/>
            <color theme="1"/>
            <rFont val="Calibri"/>
            <family val="2"/>
            <scheme val="minor"/>
          </rPr>
          <t>Descripción calculada automáticamente a partir de código del artículo</t>
        </r>
      </text>
    </comment>
    <comment ref="C426" authorId="2" shapeId="0">
      <text>
        <r>
          <rPr>
            <sz val="11"/>
            <color theme="1"/>
            <rFont val="Calibri"/>
            <family val="2"/>
            <scheme val="minor"/>
          </rPr>
          <t>Seleccione un valor de la lista</t>
        </r>
      </text>
    </comment>
    <comment ref="D426" authorId="2" shapeId="0">
      <text>
        <r>
          <rPr>
            <sz val="11"/>
            <color theme="1"/>
            <rFont val="Calibri"/>
            <family val="2"/>
            <scheme val="minor"/>
          </rPr>
          <t>Introduzca un número con dos decimales como máximo. Debe ser igual o mayor a la "Cantidad Real Consumida"</t>
        </r>
      </text>
    </comment>
    <comment ref="E426" authorId="2" shapeId="0">
      <text>
        <r>
          <rPr>
            <sz val="11"/>
            <color theme="1"/>
            <rFont val="Calibri"/>
            <family val="2"/>
            <scheme val="minor"/>
          </rPr>
          <t>Introduzca un número con dos decimales como máximo</t>
        </r>
      </text>
    </comment>
    <comment ref="F426" authorId="2" shapeId="0">
      <text>
        <r>
          <rPr>
            <sz val="11"/>
            <color theme="1"/>
            <rFont val="Calibri"/>
            <family val="2"/>
            <scheme val="minor"/>
          </rPr>
          <t>Monto calculado automáticamente por el sistema</t>
        </r>
      </text>
    </comment>
    <comment ref="A431" authorId="2" shapeId="0">
      <text>
        <r>
          <rPr>
            <sz val="11"/>
            <color theme="1"/>
            <rFont val="Calibri"/>
            <family val="2"/>
            <scheme val="minor"/>
          </rPr>
          <t>Introducir un texto con el nombre o referencia de la contratación</t>
        </r>
      </text>
    </comment>
    <comment ref="B431" authorId="2" shapeId="0">
      <text>
        <r>
          <rPr>
            <sz val="11"/>
            <color theme="1"/>
            <rFont val="Calibri"/>
            <family val="2"/>
            <scheme val="minor"/>
          </rPr>
          <t>Introduzca un texto con la finalidad de la contratación</t>
        </r>
      </text>
    </comment>
    <comment ref="C431" authorId="2" shapeId="0">
      <text>
        <r>
          <rPr>
            <sz val="11"/>
            <color theme="1"/>
            <rFont val="Calibri"/>
            <family val="2"/>
            <scheme val="minor"/>
          </rPr>
          <t>Seleccionar un valor del listado</t>
        </r>
      </text>
    </comment>
    <comment ref="D431" authorId="2" shapeId="0">
      <text>
        <r>
          <rPr>
            <sz val="11"/>
            <color theme="1"/>
            <rFont val="Calibri"/>
            <family val="2"/>
            <scheme val="minor"/>
          </rPr>
          <t>Seleccione el tipo de procedimiento</t>
        </r>
      </text>
    </comment>
    <comment ref="E431" authorId="2" shapeId="0">
      <text>
        <r>
          <rPr>
            <sz val="11"/>
            <color theme="1"/>
            <rFont val="Calibri"/>
            <family val="2"/>
            <scheme val="minor"/>
          </rPr>
          <t>Seleccione un valor de la lista</t>
        </r>
      </text>
    </comment>
    <comment ref="F431" authorId="2" shapeId="0">
      <text>
        <r>
          <rPr>
            <sz val="11"/>
            <color theme="1"/>
            <rFont val="Calibri"/>
            <family val="2"/>
            <scheme val="minor"/>
          </rPr>
          <t>Introduzca el código SNIP</t>
        </r>
      </text>
    </comment>
    <comment ref="C432" authorId="2" shapeId="0">
      <text>
        <r>
          <rPr>
            <sz val="11"/>
            <color theme="1"/>
            <rFont val="Calibri"/>
            <family val="2"/>
            <scheme val="minor"/>
          </rPr>
          <t>Introduzca la fecha de inicio del proceso, en formato dd-mm-aaaa</t>
        </r>
      </text>
    </comment>
    <comment ref="F4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2" shapeId="0">
      <text/>
    </comment>
    <comment ref="C434" authorId="2" shapeId="0">
      <text>
        <r>
          <rPr>
            <sz val="11"/>
            <color theme="1"/>
            <rFont val="Calibri"/>
            <family val="2"/>
            <scheme val="minor"/>
          </rPr>
          <t>Introduzca la fecha prevista de adjudicación, en formato dd-mm-aaaa</t>
        </r>
      </text>
    </comment>
    <comment ref="F434" authorId="2" shapeId="0">
      <text/>
    </comment>
    <comment ref="F435" authorId="2" shapeId="0">
      <text/>
    </comment>
    <comment ref="A437" authorId="2" shapeId="0">
      <text>
        <r>
          <rPr>
            <sz val="11"/>
            <color theme="1"/>
            <rFont val="Calibri"/>
            <family val="2"/>
            <scheme val="minor"/>
          </rPr>
          <t>Introduzca un codigo UNSPSC</t>
        </r>
      </text>
    </comment>
    <comment ref="B437" authorId="2" shapeId="0">
      <text>
        <r>
          <rPr>
            <sz val="11"/>
            <color theme="1"/>
            <rFont val="Calibri"/>
            <family val="2"/>
            <scheme val="minor"/>
          </rPr>
          <t>Descripción calculada automáticamente a partir de código del artículo</t>
        </r>
      </text>
    </comment>
    <comment ref="C437" authorId="2" shapeId="0">
      <text>
        <r>
          <rPr>
            <sz val="11"/>
            <color theme="1"/>
            <rFont val="Calibri"/>
            <family val="2"/>
            <scheme val="minor"/>
          </rPr>
          <t>Seleccione un valor de la lista</t>
        </r>
      </text>
    </comment>
    <comment ref="D437" authorId="2" shapeId="0">
      <text>
        <r>
          <rPr>
            <sz val="11"/>
            <color theme="1"/>
            <rFont val="Calibri"/>
            <family val="2"/>
            <scheme val="minor"/>
          </rPr>
          <t>Introduzca un número con dos decimales como máximo. Debe ser igual o mayor a la "Cantidad Real Consumida"</t>
        </r>
      </text>
    </comment>
    <comment ref="E437" authorId="2" shapeId="0">
      <text>
        <r>
          <rPr>
            <sz val="11"/>
            <color theme="1"/>
            <rFont val="Calibri"/>
            <family val="2"/>
            <scheme val="minor"/>
          </rPr>
          <t>Introduzca un número con dos decimales como máximo</t>
        </r>
      </text>
    </comment>
    <comment ref="F437" authorId="2" shapeId="0">
      <text>
        <r>
          <rPr>
            <sz val="11"/>
            <color theme="1"/>
            <rFont val="Calibri"/>
            <family val="2"/>
            <scheme val="minor"/>
          </rPr>
          <t>Monto calculado automáticamente por el sistema</t>
        </r>
      </text>
    </comment>
    <comment ref="A443" authorId="2" shapeId="0">
      <text>
        <r>
          <rPr>
            <sz val="11"/>
            <color theme="1"/>
            <rFont val="Calibri"/>
            <family val="2"/>
            <scheme val="minor"/>
          </rPr>
          <t>Introducir un texto con el nombre o referencia de la contratación</t>
        </r>
      </text>
    </comment>
    <comment ref="B443" authorId="2" shapeId="0">
      <text>
        <r>
          <rPr>
            <sz val="11"/>
            <color theme="1"/>
            <rFont val="Calibri"/>
            <family val="2"/>
            <scheme val="minor"/>
          </rPr>
          <t>Introduzca un texto con la finalidad de la contratación</t>
        </r>
      </text>
    </comment>
    <comment ref="C443" authorId="2" shapeId="0">
      <text>
        <r>
          <rPr>
            <sz val="11"/>
            <color theme="1"/>
            <rFont val="Calibri"/>
            <family val="2"/>
            <scheme val="minor"/>
          </rPr>
          <t>Seleccionar un valor del listado</t>
        </r>
      </text>
    </comment>
    <comment ref="D443" authorId="2" shapeId="0">
      <text>
        <r>
          <rPr>
            <sz val="11"/>
            <color theme="1"/>
            <rFont val="Calibri"/>
            <family val="2"/>
            <scheme val="minor"/>
          </rPr>
          <t>Seleccione el tipo de procedimiento</t>
        </r>
      </text>
    </comment>
    <comment ref="E443" authorId="2" shapeId="0">
      <text>
        <r>
          <rPr>
            <sz val="11"/>
            <color theme="1"/>
            <rFont val="Calibri"/>
            <family val="2"/>
            <scheme val="minor"/>
          </rPr>
          <t>Seleccione un valor de la lista</t>
        </r>
      </text>
    </comment>
    <comment ref="F443" authorId="2" shapeId="0">
      <text>
        <r>
          <rPr>
            <sz val="11"/>
            <color theme="1"/>
            <rFont val="Calibri"/>
            <family val="2"/>
            <scheme val="minor"/>
          </rPr>
          <t>Introduzca el código SNIP</t>
        </r>
      </text>
    </comment>
    <comment ref="C444" authorId="2" shapeId="0">
      <text>
        <r>
          <rPr>
            <sz val="11"/>
            <color theme="1"/>
            <rFont val="Calibri"/>
            <family val="2"/>
            <scheme val="minor"/>
          </rPr>
          <t>Introduzca la fecha de inicio del proceso, en formato dd-mm-aaaa</t>
        </r>
      </text>
    </comment>
    <comment ref="F4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2" shapeId="0">
      <text/>
    </comment>
    <comment ref="C446" authorId="2" shapeId="0">
      <text>
        <r>
          <rPr>
            <sz val="11"/>
            <color theme="1"/>
            <rFont val="Calibri"/>
            <family val="2"/>
            <scheme val="minor"/>
          </rPr>
          <t>Introduzca la fecha prevista de adjudicación, en formato dd-mm-aaaa</t>
        </r>
      </text>
    </comment>
    <comment ref="F446" authorId="2" shapeId="0">
      <text/>
    </comment>
    <comment ref="F447" authorId="2" shapeId="0">
      <text/>
    </comment>
    <comment ref="A449" authorId="2" shapeId="0">
      <text>
        <r>
          <rPr>
            <sz val="11"/>
            <color theme="1"/>
            <rFont val="Calibri"/>
            <family val="2"/>
            <scheme val="minor"/>
          </rPr>
          <t>Introduzca un codigo UNSPSC</t>
        </r>
      </text>
    </comment>
    <comment ref="B449" authorId="2" shapeId="0">
      <text>
        <r>
          <rPr>
            <sz val="11"/>
            <color theme="1"/>
            <rFont val="Calibri"/>
            <family val="2"/>
            <scheme val="minor"/>
          </rPr>
          <t>Descripción calculada automáticamente a partir de código del artículo</t>
        </r>
      </text>
    </comment>
    <comment ref="C449" authorId="2" shapeId="0">
      <text>
        <r>
          <rPr>
            <sz val="11"/>
            <color theme="1"/>
            <rFont val="Calibri"/>
            <family val="2"/>
            <scheme val="minor"/>
          </rPr>
          <t>Seleccione un valor de la lista</t>
        </r>
      </text>
    </comment>
    <comment ref="D449" authorId="2" shapeId="0">
      <text>
        <r>
          <rPr>
            <sz val="11"/>
            <color theme="1"/>
            <rFont val="Calibri"/>
            <family val="2"/>
            <scheme val="minor"/>
          </rPr>
          <t>Introduzca un número con dos decimales como máximo. Debe ser igual o mayor a la "Cantidad Real Consumida"</t>
        </r>
      </text>
    </comment>
    <comment ref="E449" authorId="2" shapeId="0">
      <text>
        <r>
          <rPr>
            <sz val="11"/>
            <color theme="1"/>
            <rFont val="Calibri"/>
            <family val="2"/>
            <scheme val="minor"/>
          </rPr>
          <t>Introduzca un número con dos decimales como máximo</t>
        </r>
      </text>
    </comment>
    <comment ref="F449" authorId="2" shapeId="0">
      <text>
        <r>
          <rPr>
            <sz val="11"/>
            <color theme="1"/>
            <rFont val="Calibri"/>
            <family val="2"/>
            <scheme val="minor"/>
          </rPr>
          <t>Monto calculado automáticamente por el sistema</t>
        </r>
      </text>
    </comment>
    <comment ref="A476" authorId="2" shapeId="0">
      <text>
        <r>
          <rPr>
            <sz val="11"/>
            <color theme="1"/>
            <rFont val="Calibri"/>
            <family val="2"/>
            <scheme val="minor"/>
          </rPr>
          <t>Introducir un texto con el nombre o referencia de la contratación</t>
        </r>
      </text>
    </comment>
    <comment ref="B476" authorId="2" shapeId="0">
      <text>
        <r>
          <rPr>
            <sz val="11"/>
            <color theme="1"/>
            <rFont val="Calibri"/>
            <family val="2"/>
            <scheme val="minor"/>
          </rPr>
          <t>Introduzca un texto con la finalidad de la contratación</t>
        </r>
      </text>
    </comment>
    <comment ref="C476" authorId="2" shapeId="0">
      <text>
        <r>
          <rPr>
            <sz val="11"/>
            <color theme="1"/>
            <rFont val="Calibri"/>
            <family val="2"/>
            <scheme val="minor"/>
          </rPr>
          <t>Seleccionar un valor del listado</t>
        </r>
      </text>
    </comment>
    <comment ref="D476" authorId="2" shapeId="0">
      <text>
        <r>
          <rPr>
            <sz val="11"/>
            <color theme="1"/>
            <rFont val="Calibri"/>
            <family val="2"/>
            <scheme val="minor"/>
          </rPr>
          <t>Seleccione el tipo de procedimiento</t>
        </r>
      </text>
    </comment>
    <comment ref="E476" authorId="2" shapeId="0">
      <text>
        <r>
          <rPr>
            <sz val="11"/>
            <color theme="1"/>
            <rFont val="Calibri"/>
            <family val="2"/>
            <scheme val="minor"/>
          </rPr>
          <t>Seleccione un valor de la lista</t>
        </r>
      </text>
    </comment>
    <comment ref="F476" authorId="2" shapeId="0">
      <text>
        <r>
          <rPr>
            <sz val="11"/>
            <color theme="1"/>
            <rFont val="Calibri"/>
            <family val="2"/>
            <scheme val="minor"/>
          </rPr>
          <t>Introduzca el código SNIP</t>
        </r>
      </text>
    </comment>
    <comment ref="C477" authorId="2" shapeId="0">
      <text>
        <r>
          <rPr>
            <sz val="11"/>
            <color theme="1"/>
            <rFont val="Calibri"/>
            <family val="2"/>
            <scheme val="minor"/>
          </rPr>
          <t>Introduzca la fecha de inicio del proceso, en formato dd-mm-aaaa</t>
        </r>
      </text>
    </comment>
    <comment ref="F4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2" shapeId="0">
      <text/>
    </comment>
    <comment ref="C479" authorId="2" shapeId="0">
      <text>
        <r>
          <rPr>
            <sz val="11"/>
            <color theme="1"/>
            <rFont val="Calibri"/>
            <family val="2"/>
            <scheme val="minor"/>
          </rPr>
          <t>Introduzca la fecha prevista de adjudicación, en formato dd-mm-aaaa</t>
        </r>
      </text>
    </comment>
    <comment ref="F479" authorId="2" shapeId="0">
      <text/>
    </comment>
    <comment ref="F480" authorId="2" shapeId="0">
      <text/>
    </comment>
    <comment ref="A482" authorId="2" shapeId="0">
      <text>
        <r>
          <rPr>
            <sz val="11"/>
            <color theme="1"/>
            <rFont val="Calibri"/>
            <family val="2"/>
            <scheme val="minor"/>
          </rPr>
          <t>Introduzca un codigo UNSPSC</t>
        </r>
      </text>
    </comment>
    <comment ref="B482" authorId="2" shapeId="0">
      <text>
        <r>
          <rPr>
            <sz val="11"/>
            <color theme="1"/>
            <rFont val="Calibri"/>
            <family val="2"/>
            <scheme val="minor"/>
          </rPr>
          <t>Descripción calculada automáticamente a partir de código del artículo</t>
        </r>
      </text>
    </comment>
    <comment ref="C482" authorId="2" shapeId="0">
      <text>
        <r>
          <rPr>
            <sz val="11"/>
            <color theme="1"/>
            <rFont val="Calibri"/>
            <family val="2"/>
            <scheme val="minor"/>
          </rPr>
          <t>Seleccione un valor de la lista</t>
        </r>
      </text>
    </comment>
    <comment ref="D482" authorId="2" shapeId="0">
      <text>
        <r>
          <rPr>
            <sz val="11"/>
            <color theme="1"/>
            <rFont val="Calibri"/>
            <family val="2"/>
            <scheme val="minor"/>
          </rPr>
          <t>Introduzca un número con dos decimales como máximo. Debe ser igual o mayor a la "Cantidad Real Consumida"</t>
        </r>
      </text>
    </comment>
    <comment ref="E482" authorId="2" shapeId="0">
      <text>
        <r>
          <rPr>
            <sz val="11"/>
            <color theme="1"/>
            <rFont val="Calibri"/>
            <family val="2"/>
            <scheme val="minor"/>
          </rPr>
          <t>Introduzca un número con dos decimales como máximo</t>
        </r>
      </text>
    </comment>
    <comment ref="F482" authorId="2" shapeId="0">
      <text>
        <r>
          <rPr>
            <sz val="11"/>
            <color theme="1"/>
            <rFont val="Calibri"/>
            <family val="2"/>
            <scheme val="minor"/>
          </rPr>
          <t>Monto calculado automáticamente por el sistema</t>
        </r>
      </text>
    </comment>
    <comment ref="A512" authorId="2" shapeId="0">
      <text>
        <r>
          <rPr>
            <sz val="11"/>
            <color theme="1"/>
            <rFont val="Calibri"/>
            <family val="2"/>
            <scheme val="minor"/>
          </rPr>
          <t>Introducir un texto con el nombre o referencia de la contratación</t>
        </r>
      </text>
    </comment>
    <comment ref="B512" authorId="2" shapeId="0">
      <text>
        <r>
          <rPr>
            <sz val="11"/>
            <color theme="1"/>
            <rFont val="Calibri"/>
            <family val="2"/>
            <scheme val="minor"/>
          </rPr>
          <t>Introduzca un texto con la finalidad de la contratación</t>
        </r>
      </text>
    </comment>
    <comment ref="C512" authorId="2" shapeId="0">
      <text>
        <r>
          <rPr>
            <sz val="11"/>
            <color theme="1"/>
            <rFont val="Calibri"/>
            <family val="2"/>
            <scheme val="minor"/>
          </rPr>
          <t>Seleccionar un valor del listado</t>
        </r>
      </text>
    </comment>
    <comment ref="D512" authorId="2" shapeId="0">
      <text>
        <r>
          <rPr>
            <sz val="11"/>
            <color theme="1"/>
            <rFont val="Calibri"/>
            <family val="2"/>
            <scheme val="minor"/>
          </rPr>
          <t>Seleccione el tipo de procedimiento</t>
        </r>
      </text>
    </comment>
    <comment ref="E512" authorId="2" shapeId="0">
      <text>
        <r>
          <rPr>
            <sz val="11"/>
            <color theme="1"/>
            <rFont val="Calibri"/>
            <family val="2"/>
            <scheme val="minor"/>
          </rPr>
          <t>Seleccione un valor de la lista</t>
        </r>
      </text>
    </comment>
    <comment ref="F512" authorId="2" shapeId="0">
      <text>
        <r>
          <rPr>
            <sz val="11"/>
            <color theme="1"/>
            <rFont val="Calibri"/>
            <family val="2"/>
            <scheme val="minor"/>
          </rPr>
          <t>Introduzca el código SNIP</t>
        </r>
      </text>
    </comment>
    <comment ref="C513" authorId="2" shapeId="0">
      <text>
        <r>
          <rPr>
            <sz val="11"/>
            <color theme="1"/>
            <rFont val="Calibri"/>
            <family val="2"/>
            <scheme val="minor"/>
          </rPr>
          <t>Introduzca la fecha de inicio del proceso, en formato dd-mm-aaaa</t>
        </r>
      </text>
    </comment>
    <comment ref="F5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2" shapeId="0">
      <text/>
    </comment>
    <comment ref="C515" authorId="2" shapeId="0">
      <text>
        <r>
          <rPr>
            <sz val="11"/>
            <color theme="1"/>
            <rFont val="Calibri"/>
            <family val="2"/>
            <scheme val="minor"/>
          </rPr>
          <t>Introduzca la fecha prevista de adjudicación, en formato dd-mm-aaaa</t>
        </r>
      </text>
    </comment>
    <comment ref="F515" authorId="2" shapeId="0">
      <text/>
    </comment>
    <comment ref="F516" authorId="2" shapeId="0">
      <text/>
    </comment>
    <comment ref="A518" authorId="2" shapeId="0">
      <text>
        <r>
          <rPr>
            <sz val="11"/>
            <color theme="1"/>
            <rFont val="Calibri"/>
            <family val="2"/>
            <scheme val="minor"/>
          </rPr>
          <t>Introduzca un codigo UNSPSC</t>
        </r>
      </text>
    </comment>
    <comment ref="B518" authorId="2" shapeId="0">
      <text>
        <r>
          <rPr>
            <sz val="11"/>
            <color theme="1"/>
            <rFont val="Calibri"/>
            <family val="2"/>
            <scheme val="minor"/>
          </rPr>
          <t>Descripción calculada automáticamente a partir de código del artículo</t>
        </r>
      </text>
    </comment>
    <comment ref="C518" authorId="2" shapeId="0">
      <text>
        <r>
          <rPr>
            <sz val="11"/>
            <color theme="1"/>
            <rFont val="Calibri"/>
            <family val="2"/>
            <scheme val="minor"/>
          </rPr>
          <t>Seleccione un valor de la lista</t>
        </r>
      </text>
    </comment>
    <comment ref="D518" authorId="2" shapeId="0">
      <text>
        <r>
          <rPr>
            <sz val="11"/>
            <color theme="1"/>
            <rFont val="Calibri"/>
            <family val="2"/>
            <scheme val="minor"/>
          </rPr>
          <t>Introduzca un número con dos decimales como máximo. Debe ser igual o mayor a la "Cantidad Real Consumida"</t>
        </r>
      </text>
    </comment>
    <comment ref="E518" authorId="2" shapeId="0">
      <text>
        <r>
          <rPr>
            <sz val="11"/>
            <color theme="1"/>
            <rFont val="Calibri"/>
            <family val="2"/>
            <scheme val="minor"/>
          </rPr>
          <t>Introduzca un número con dos decimales como máximo</t>
        </r>
      </text>
    </comment>
    <comment ref="F518" authorId="2" shapeId="0">
      <text>
        <r>
          <rPr>
            <sz val="11"/>
            <color theme="1"/>
            <rFont val="Calibri"/>
            <family val="2"/>
            <scheme val="minor"/>
          </rPr>
          <t>Monto calculado automáticamente por el sistema</t>
        </r>
      </text>
    </comment>
    <comment ref="A527" authorId="2" shapeId="0">
      <text>
        <r>
          <rPr>
            <sz val="11"/>
            <color theme="1"/>
            <rFont val="Calibri"/>
            <family val="2"/>
            <scheme val="minor"/>
          </rPr>
          <t>Introducir un texto con el nombre o referencia de la contratación</t>
        </r>
      </text>
    </comment>
    <comment ref="B527" authorId="2" shapeId="0">
      <text>
        <r>
          <rPr>
            <sz val="11"/>
            <color theme="1"/>
            <rFont val="Calibri"/>
            <family val="2"/>
            <scheme val="minor"/>
          </rPr>
          <t>Introduzca un texto con la finalidad de la contratación</t>
        </r>
      </text>
    </comment>
    <comment ref="C527" authorId="2" shapeId="0">
      <text>
        <r>
          <rPr>
            <sz val="11"/>
            <color theme="1"/>
            <rFont val="Calibri"/>
            <family val="2"/>
            <scheme val="minor"/>
          </rPr>
          <t>Seleccionar un valor del listado</t>
        </r>
      </text>
    </comment>
    <comment ref="D527" authorId="2" shapeId="0">
      <text>
        <r>
          <rPr>
            <sz val="11"/>
            <color theme="1"/>
            <rFont val="Calibri"/>
            <family val="2"/>
            <scheme val="minor"/>
          </rPr>
          <t>Seleccione el tipo de procedimiento</t>
        </r>
      </text>
    </comment>
    <comment ref="E527" authorId="2" shapeId="0">
      <text>
        <r>
          <rPr>
            <sz val="11"/>
            <color theme="1"/>
            <rFont val="Calibri"/>
            <family val="2"/>
            <scheme val="minor"/>
          </rPr>
          <t>Seleccione un valor de la lista</t>
        </r>
      </text>
    </comment>
    <comment ref="F527" authorId="2" shapeId="0">
      <text>
        <r>
          <rPr>
            <sz val="11"/>
            <color theme="1"/>
            <rFont val="Calibri"/>
            <family val="2"/>
            <scheme val="minor"/>
          </rPr>
          <t>Introduzca el código SNIP</t>
        </r>
      </text>
    </comment>
    <comment ref="C528" authorId="2" shapeId="0">
      <text>
        <r>
          <rPr>
            <sz val="11"/>
            <color theme="1"/>
            <rFont val="Calibri"/>
            <family val="2"/>
            <scheme val="minor"/>
          </rPr>
          <t>Introduzca la fecha de inicio del proceso, en formato dd-mm-aaaa</t>
        </r>
      </text>
    </comment>
    <comment ref="F5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2" shapeId="0">
      <text/>
    </comment>
    <comment ref="C530" authorId="2" shapeId="0">
      <text>
        <r>
          <rPr>
            <sz val="11"/>
            <color theme="1"/>
            <rFont val="Calibri"/>
            <family val="2"/>
            <scheme val="minor"/>
          </rPr>
          <t>Introduzca la fecha prevista de adjudicación, en formato dd-mm-aaaa</t>
        </r>
      </text>
    </comment>
    <comment ref="F530" authorId="2" shapeId="0">
      <text/>
    </comment>
    <comment ref="F531" authorId="2" shapeId="0">
      <text/>
    </comment>
    <comment ref="A533" authorId="2" shapeId="0">
      <text>
        <r>
          <rPr>
            <sz val="11"/>
            <color theme="1"/>
            <rFont val="Calibri"/>
            <family val="2"/>
            <scheme val="minor"/>
          </rPr>
          <t>Introduzca un codigo UNSPSC</t>
        </r>
      </text>
    </comment>
    <comment ref="B533" authorId="2" shapeId="0">
      <text>
        <r>
          <rPr>
            <sz val="11"/>
            <color theme="1"/>
            <rFont val="Calibri"/>
            <family val="2"/>
            <scheme val="minor"/>
          </rPr>
          <t>Descripción calculada automáticamente a partir de código del artículo</t>
        </r>
      </text>
    </comment>
    <comment ref="C533" authorId="2" shapeId="0">
      <text>
        <r>
          <rPr>
            <sz val="11"/>
            <color theme="1"/>
            <rFont val="Calibri"/>
            <family val="2"/>
            <scheme val="minor"/>
          </rPr>
          <t>Seleccione un valor de la lista</t>
        </r>
      </text>
    </comment>
    <comment ref="D533" authorId="2" shapeId="0">
      <text>
        <r>
          <rPr>
            <sz val="11"/>
            <color theme="1"/>
            <rFont val="Calibri"/>
            <family val="2"/>
            <scheme val="minor"/>
          </rPr>
          <t>Introduzca un número con dos decimales como máximo. Debe ser igual o mayor a la "Cantidad Real Consumida"</t>
        </r>
      </text>
    </comment>
    <comment ref="E533" authorId="2" shapeId="0">
      <text>
        <r>
          <rPr>
            <sz val="11"/>
            <color theme="1"/>
            <rFont val="Calibri"/>
            <family val="2"/>
            <scheme val="minor"/>
          </rPr>
          <t>Introduzca un número con dos decimales como máximo</t>
        </r>
      </text>
    </comment>
    <comment ref="F533" authorId="2" shapeId="0">
      <text>
        <r>
          <rPr>
            <sz val="11"/>
            <color theme="1"/>
            <rFont val="Calibri"/>
            <family val="2"/>
            <scheme val="minor"/>
          </rPr>
          <t>Monto calculado automáticamente por el sistema</t>
        </r>
      </text>
    </comment>
    <comment ref="A546" authorId="2" shapeId="0">
      <text>
        <r>
          <rPr>
            <sz val="11"/>
            <color theme="1"/>
            <rFont val="Calibri"/>
            <family val="2"/>
            <scheme val="minor"/>
          </rPr>
          <t>Introducir un texto con el nombre o referencia de la contratación</t>
        </r>
      </text>
    </comment>
    <comment ref="B546" authorId="2" shapeId="0">
      <text>
        <r>
          <rPr>
            <sz val="11"/>
            <color theme="1"/>
            <rFont val="Calibri"/>
            <family val="2"/>
            <scheme val="minor"/>
          </rPr>
          <t>Introduzca un texto con la finalidad de la contratación</t>
        </r>
      </text>
    </comment>
    <comment ref="C546" authorId="2" shapeId="0">
      <text>
        <r>
          <rPr>
            <sz val="11"/>
            <color theme="1"/>
            <rFont val="Calibri"/>
            <family val="2"/>
            <scheme val="minor"/>
          </rPr>
          <t>Seleccionar un valor del listado</t>
        </r>
      </text>
    </comment>
    <comment ref="D546" authorId="2" shapeId="0">
      <text>
        <r>
          <rPr>
            <sz val="11"/>
            <color theme="1"/>
            <rFont val="Calibri"/>
            <family val="2"/>
            <scheme val="minor"/>
          </rPr>
          <t>Seleccione el tipo de procedimiento</t>
        </r>
      </text>
    </comment>
    <comment ref="E546" authorId="2" shapeId="0">
      <text>
        <r>
          <rPr>
            <sz val="11"/>
            <color theme="1"/>
            <rFont val="Calibri"/>
            <family val="2"/>
            <scheme val="minor"/>
          </rPr>
          <t>Seleccione un valor de la lista</t>
        </r>
      </text>
    </comment>
    <comment ref="F546" authorId="2" shapeId="0">
      <text>
        <r>
          <rPr>
            <sz val="11"/>
            <color theme="1"/>
            <rFont val="Calibri"/>
            <family val="2"/>
            <scheme val="minor"/>
          </rPr>
          <t>Introduzca el código SNIP</t>
        </r>
      </text>
    </comment>
    <comment ref="C547" authorId="2" shapeId="0">
      <text>
        <r>
          <rPr>
            <sz val="11"/>
            <color theme="1"/>
            <rFont val="Calibri"/>
            <family val="2"/>
            <scheme val="minor"/>
          </rPr>
          <t>Introduzca la fecha de inicio del proceso, en formato dd-mm-aaaa</t>
        </r>
      </text>
    </comment>
    <comment ref="F5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2" shapeId="0">
      <text/>
    </comment>
    <comment ref="C549" authorId="2" shapeId="0">
      <text>
        <r>
          <rPr>
            <sz val="11"/>
            <color theme="1"/>
            <rFont val="Calibri"/>
            <family val="2"/>
            <scheme val="minor"/>
          </rPr>
          <t>Introduzca la fecha prevista de adjudicación, en formato dd-mm-aaaa</t>
        </r>
      </text>
    </comment>
    <comment ref="F549" authorId="2" shapeId="0">
      <text/>
    </comment>
    <comment ref="F550" authorId="2" shapeId="0">
      <text/>
    </comment>
    <comment ref="A552" authorId="2" shapeId="0">
      <text>
        <r>
          <rPr>
            <sz val="11"/>
            <color theme="1"/>
            <rFont val="Calibri"/>
            <family val="2"/>
            <scheme val="minor"/>
          </rPr>
          <t>Introduzca un codigo UNSPSC</t>
        </r>
      </text>
    </comment>
    <comment ref="B552" authorId="2" shapeId="0">
      <text>
        <r>
          <rPr>
            <sz val="11"/>
            <color theme="1"/>
            <rFont val="Calibri"/>
            <family val="2"/>
            <scheme val="minor"/>
          </rPr>
          <t>Descripción calculada automáticamente a partir de código del artículo</t>
        </r>
      </text>
    </comment>
    <comment ref="C552" authorId="2" shapeId="0">
      <text>
        <r>
          <rPr>
            <sz val="11"/>
            <color theme="1"/>
            <rFont val="Calibri"/>
            <family val="2"/>
            <scheme val="minor"/>
          </rPr>
          <t>Seleccione un valor de la lista</t>
        </r>
      </text>
    </comment>
    <comment ref="D552" authorId="2" shapeId="0">
      <text>
        <r>
          <rPr>
            <sz val="11"/>
            <color theme="1"/>
            <rFont val="Calibri"/>
            <family val="2"/>
            <scheme val="minor"/>
          </rPr>
          <t>Introduzca un número con dos decimales como máximo. Debe ser igual o mayor a la "Cantidad Real Consumida"</t>
        </r>
      </text>
    </comment>
    <comment ref="E552" authorId="2" shapeId="0">
      <text>
        <r>
          <rPr>
            <sz val="11"/>
            <color theme="1"/>
            <rFont val="Calibri"/>
            <family val="2"/>
            <scheme val="minor"/>
          </rPr>
          <t>Introduzca un número con dos decimales como máximo</t>
        </r>
      </text>
    </comment>
    <comment ref="F552" authorId="2" shapeId="0">
      <text>
        <r>
          <rPr>
            <sz val="11"/>
            <color theme="1"/>
            <rFont val="Calibri"/>
            <family val="2"/>
            <scheme val="minor"/>
          </rPr>
          <t>Monto calculado automáticamente por el sistema</t>
        </r>
      </text>
    </comment>
    <comment ref="A557" authorId="2" shapeId="0">
      <text>
        <r>
          <rPr>
            <sz val="11"/>
            <color theme="1"/>
            <rFont val="Calibri"/>
            <family val="2"/>
            <scheme val="minor"/>
          </rPr>
          <t>Introducir un texto con el nombre o referencia de la contratación</t>
        </r>
      </text>
    </comment>
    <comment ref="B557" authorId="2" shapeId="0">
      <text>
        <r>
          <rPr>
            <sz val="11"/>
            <color theme="1"/>
            <rFont val="Calibri"/>
            <family val="2"/>
            <scheme val="minor"/>
          </rPr>
          <t>Introduzca un texto con la finalidad de la contratación</t>
        </r>
      </text>
    </comment>
    <comment ref="C557" authorId="2" shapeId="0">
      <text>
        <r>
          <rPr>
            <sz val="11"/>
            <color theme="1"/>
            <rFont val="Calibri"/>
            <family val="2"/>
            <scheme val="minor"/>
          </rPr>
          <t>Seleccionar un valor del listado</t>
        </r>
      </text>
    </comment>
    <comment ref="D557" authorId="2" shapeId="0">
      <text>
        <r>
          <rPr>
            <sz val="11"/>
            <color theme="1"/>
            <rFont val="Calibri"/>
            <family val="2"/>
            <scheme val="minor"/>
          </rPr>
          <t>Seleccione el tipo de procedimiento</t>
        </r>
      </text>
    </comment>
    <comment ref="E557" authorId="2" shapeId="0">
      <text>
        <r>
          <rPr>
            <sz val="11"/>
            <color theme="1"/>
            <rFont val="Calibri"/>
            <family val="2"/>
            <scheme val="minor"/>
          </rPr>
          <t>Seleccione un valor de la lista</t>
        </r>
      </text>
    </comment>
    <comment ref="F557" authorId="2" shapeId="0">
      <text>
        <r>
          <rPr>
            <sz val="11"/>
            <color theme="1"/>
            <rFont val="Calibri"/>
            <family val="2"/>
            <scheme val="minor"/>
          </rPr>
          <t>Introduzca el código SNIP</t>
        </r>
      </text>
    </comment>
    <comment ref="C558" authorId="2" shapeId="0">
      <text>
        <r>
          <rPr>
            <sz val="11"/>
            <color theme="1"/>
            <rFont val="Calibri"/>
            <family val="2"/>
            <scheme val="minor"/>
          </rPr>
          <t>Introduzca la fecha de inicio del proceso, en formato dd-mm-aaaa</t>
        </r>
      </text>
    </comment>
    <comment ref="F5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text/>
    </comment>
    <comment ref="C560" authorId="2" shapeId="0">
      <text>
        <r>
          <rPr>
            <sz val="11"/>
            <color theme="1"/>
            <rFont val="Calibri"/>
            <family val="2"/>
            <scheme val="minor"/>
          </rPr>
          <t>Introduzca la fecha prevista de adjudicación, en formato dd-mm-aaaa</t>
        </r>
      </text>
    </comment>
    <comment ref="F560" authorId="2" shapeId="0">
      <text/>
    </comment>
    <comment ref="F561" authorId="2" shapeId="0">
      <text/>
    </comment>
    <comment ref="A563" authorId="2" shapeId="0">
      <text>
        <r>
          <rPr>
            <sz val="11"/>
            <color theme="1"/>
            <rFont val="Calibri"/>
            <family val="2"/>
            <scheme val="minor"/>
          </rPr>
          <t>Introduzca un codigo UNSPSC</t>
        </r>
      </text>
    </comment>
    <comment ref="B563" authorId="2" shapeId="0">
      <text>
        <r>
          <rPr>
            <sz val="11"/>
            <color theme="1"/>
            <rFont val="Calibri"/>
            <family val="2"/>
            <scheme val="minor"/>
          </rPr>
          <t>Descripción calculada automáticamente a partir de código del artículo</t>
        </r>
      </text>
    </comment>
    <comment ref="C563" authorId="2" shapeId="0">
      <text>
        <r>
          <rPr>
            <sz val="11"/>
            <color theme="1"/>
            <rFont val="Calibri"/>
            <family val="2"/>
            <scheme val="minor"/>
          </rPr>
          <t>Seleccione un valor de la lista</t>
        </r>
      </text>
    </comment>
    <comment ref="D563" authorId="2" shapeId="0">
      <text>
        <r>
          <rPr>
            <sz val="11"/>
            <color theme="1"/>
            <rFont val="Calibri"/>
            <family val="2"/>
            <scheme val="minor"/>
          </rPr>
          <t>Introduzca un número con dos decimales como máximo. Debe ser igual o mayor a la "Cantidad Real Consumida"</t>
        </r>
      </text>
    </comment>
    <comment ref="E563" authorId="2" shapeId="0">
      <text>
        <r>
          <rPr>
            <sz val="11"/>
            <color theme="1"/>
            <rFont val="Calibri"/>
            <family val="2"/>
            <scheme val="minor"/>
          </rPr>
          <t>Introduzca un número con dos decimales como máximo</t>
        </r>
      </text>
    </comment>
    <comment ref="F563" authorId="2" shapeId="0">
      <text>
        <r>
          <rPr>
            <sz val="11"/>
            <color theme="1"/>
            <rFont val="Calibri"/>
            <family val="2"/>
            <scheme val="minor"/>
          </rPr>
          <t>Monto calculado automáticamente por el sistema</t>
        </r>
      </text>
    </comment>
    <comment ref="A571" authorId="2" shapeId="0">
      <text>
        <r>
          <rPr>
            <sz val="11"/>
            <color theme="1"/>
            <rFont val="Calibri"/>
            <family val="2"/>
            <scheme val="minor"/>
          </rPr>
          <t>Introducir un texto con el nombre o referencia de la contratación</t>
        </r>
      </text>
    </comment>
    <comment ref="B571" authorId="2" shapeId="0">
      <text>
        <r>
          <rPr>
            <sz val="11"/>
            <color theme="1"/>
            <rFont val="Calibri"/>
            <family val="2"/>
            <scheme val="minor"/>
          </rPr>
          <t>Introduzca un texto con la finalidad de la contratación</t>
        </r>
      </text>
    </comment>
    <comment ref="C571" authorId="2" shapeId="0">
      <text>
        <r>
          <rPr>
            <sz val="11"/>
            <color theme="1"/>
            <rFont val="Calibri"/>
            <family val="2"/>
            <scheme val="minor"/>
          </rPr>
          <t>Seleccionar un valor del listado</t>
        </r>
      </text>
    </comment>
    <comment ref="D571" authorId="2" shapeId="0">
      <text>
        <r>
          <rPr>
            <sz val="11"/>
            <color theme="1"/>
            <rFont val="Calibri"/>
            <family val="2"/>
            <scheme val="minor"/>
          </rPr>
          <t>Seleccione el tipo de procedimiento</t>
        </r>
      </text>
    </comment>
    <comment ref="E571" authorId="2" shapeId="0">
      <text>
        <r>
          <rPr>
            <sz val="11"/>
            <color theme="1"/>
            <rFont val="Calibri"/>
            <family val="2"/>
            <scheme val="minor"/>
          </rPr>
          <t>Seleccione un valor de la lista</t>
        </r>
      </text>
    </comment>
    <comment ref="F571" authorId="2" shapeId="0">
      <text>
        <r>
          <rPr>
            <sz val="11"/>
            <color theme="1"/>
            <rFont val="Calibri"/>
            <family val="2"/>
            <scheme val="minor"/>
          </rPr>
          <t>Introduzca el código SNIP</t>
        </r>
      </text>
    </comment>
    <comment ref="C572" authorId="2" shapeId="0">
      <text>
        <r>
          <rPr>
            <sz val="11"/>
            <color theme="1"/>
            <rFont val="Calibri"/>
            <family val="2"/>
            <scheme val="minor"/>
          </rPr>
          <t>Introduzca la fecha de inicio del proceso, en formato dd-mm-aaaa</t>
        </r>
      </text>
    </comment>
    <comment ref="F5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2" shapeId="0">
      <text/>
    </comment>
    <comment ref="C574" authorId="2" shapeId="0">
      <text>
        <r>
          <rPr>
            <sz val="11"/>
            <color theme="1"/>
            <rFont val="Calibri"/>
            <family val="2"/>
            <scheme val="minor"/>
          </rPr>
          <t>Introduzca la fecha prevista de adjudicación, en formato dd-mm-aaaa</t>
        </r>
      </text>
    </comment>
    <comment ref="F574" authorId="2" shapeId="0">
      <text/>
    </comment>
    <comment ref="F575" authorId="2" shapeId="0">
      <text/>
    </comment>
    <comment ref="A577" authorId="2" shapeId="0">
      <text>
        <r>
          <rPr>
            <sz val="11"/>
            <color theme="1"/>
            <rFont val="Calibri"/>
            <family val="2"/>
            <scheme val="minor"/>
          </rPr>
          <t>Introduzca un codigo UNSPSC</t>
        </r>
      </text>
    </comment>
    <comment ref="B577" authorId="2" shapeId="0">
      <text>
        <r>
          <rPr>
            <sz val="11"/>
            <color theme="1"/>
            <rFont val="Calibri"/>
            <family val="2"/>
            <scheme val="minor"/>
          </rPr>
          <t>Descripción calculada automáticamente a partir de código del artículo</t>
        </r>
      </text>
    </comment>
    <comment ref="C577" authorId="2" shapeId="0">
      <text>
        <r>
          <rPr>
            <sz val="11"/>
            <color theme="1"/>
            <rFont val="Calibri"/>
            <family val="2"/>
            <scheme val="minor"/>
          </rPr>
          <t>Seleccione un valor de la lista</t>
        </r>
      </text>
    </comment>
    <comment ref="D577" authorId="2" shapeId="0">
      <text>
        <r>
          <rPr>
            <sz val="11"/>
            <color theme="1"/>
            <rFont val="Calibri"/>
            <family val="2"/>
            <scheme val="minor"/>
          </rPr>
          <t>Introduzca un número con dos decimales como máximo. Debe ser igual o mayor a la "Cantidad Real Consumida"</t>
        </r>
      </text>
    </comment>
    <comment ref="E577" authorId="2" shapeId="0">
      <text>
        <r>
          <rPr>
            <sz val="11"/>
            <color theme="1"/>
            <rFont val="Calibri"/>
            <family val="2"/>
            <scheme val="minor"/>
          </rPr>
          <t>Introduzca un número con dos decimales como máximo</t>
        </r>
      </text>
    </comment>
    <comment ref="F577" authorId="2" shapeId="0">
      <text>
        <r>
          <rPr>
            <sz val="11"/>
            <color theme="1"/>
            <rFont val="Calibri"/>
            <family val="2"/>
            <scheme val="minor"/>
          </rPr>
          <t>Monto calculado automáticamente por el sistema</t>
        </r>
      </text>
    </comment>
    <comment ref="A583" authorId="2" shapeId="0">
      <text>
        <r>
          <rPr>
            <sz val="11"/>
            <color theme="1"/>
            <rFont val="Calibri"/>
            <family val="2"/>
            <scheme val="minor"/>
          </rPr>
          <t>Introducir un texto con el nombre o referencia de la contratación</t>
        </r>
      </text>
    </comment>
    <comment ref="B583" authorId="2" shapeId="0">
      <text>
        <r>
          <rPr>
            <sz val="11"/>
            <color theme="1"/>
            <rFont val="Calibri"/>
            <family val="2"/>
            <scheme val="minor"/>
          </rPr>
          <t>Introduzca un texto con la finalidad de la contratación</t>
        </r>
      </text>
    </comment>
    <comment ref="C583" authorId="2" shapeId="0">
      <text>
        <r>
          <rPr>
            <sz val="11"/>
            <color theme="1"/>
            <rFont val="Calibri"/>
            <family val="2"/>
            <scheme val="minor"/>
          </rPr>
          <t>Seleccionar un valor del listado</t>
        </r>
      </text>
    </comment>
    <comment ref="D583" authorId="2" shapeId="0">
      <text>
        <r>
          <rPr>
            <sz val="11"/>
            <color theme="1"/>
            <rFont val="Calibri"/>
            <family val="2"/>
            <scheme val="minor"/>
          </rPr>
          <t>Seleccione el tipo de procedimiento</t>
        </r>
      </text>
    </comment>
    <comment ref="E583" authorId="2" shapeId="0">
      <text>
        <r>
          <rPr>
            <sz val="11"/>
            <color theme="1"/>
            <rFont val="Calibri"/>
            <family val="2"/>
            <scheme val="minor"/>
          </rPr>
          <t>Seleccione un valor de la lista</t>
        </r>
      </text>
    </comment>
    <comment ref="F583" authorId="2" shapeId="0">
      <text>
        <r>
          <rPr>
            <sz val="11"/>
            <color theme="1"/>
            <rFont val="Calibri"/>
            <family val="2"/>
            <scheme val="minor"/>
          </rPr>
          <t>Introduzca el código SNIP</t>
        </r>
      </text>
    </comment>
    <comment ref="C584" authorId="2" shapeId="0">
      <text>
        <r>
          <rPr>
            <sz val="11"/>
            <color theme="1"/>
            <rFont val="Calibri"/>
            <family val="2"/>
            <scheme val="minor"/>
          </rPr>
          <t>Introduzca la fecha de inicio del proceso, en formato dd-mm-aaaa</t>
        </r>
      </text>
    </comment>
    <comment ref="F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text/>
    </comment>
    <comment ref="C586" authorId="2" shapeId="0">
      <text>
        <r>
          <rPr>
            <sz val="11"/>
            <color theme="1"/>
            <rFont val="Calibri"/>
            <family val="2"/>
            <scheme val="minor"/>
          </rPr>
          <t>Introduzca la fecha prevista de adjudicación, en formato dd-mm-aaaa</t>
        </r>
      </text>
    </comment>
    <comment ref="F586" authorId="2" shapeId="0">
      <text/>
    </comment>
    <comment ref="F587" authorId="2" shapeId="0">
      <text/>
    </comment>
    <comment ref="A589" authorId="2" shapeId="0">
      <text>
        <r>
          <rPr>
            <sz val="11"/>
            <color theme="1"/>
            <rFont val="Calibri"/>
            <family val="2"/>
            <scheme val="minor"/>
          </rPr>
          <t>Introduzca un codigo UNSPSC</t>
        </r>
      </text>
    </comment>
    <comment ref="B589" authorId="2" shapeId="0">
      <text>
        <r>
          <rPr>
            <sz val="11"/>
            <color theme="1"/>
            <rFont val="Calibri"/>
            <family val="2"/>
            <scheme val="minor"/>
          </rPr>
          <t>Descripción calculada automáticamente a partir de código del artículo</t>
        </r>
      </text>
    </comment>
    <comment ref="C589" authorId="2" shapeId="0">
      <text>
        <r>
          <rPr>
            <sz val="11"/>
            <color theme="1"/>
            <rFont val="Calibri"/>
            <family val="2"/>
            <scheme val="minor"/>
          </rPr>
          <t>Seleccione un valor de la lista</t>
        </r>
      </text>
    </comment>
    <comment ref="D589" authorId="2" shapeId="0">
      <text>
        <r>
          <rPr>
            <sz val="11"/>
            <color theme="1"/>
            <rFont val="Calibri"/>
            <family val="2"/>
            <scheme val="minor"/>
          </rPr>
          <t>Introduzca un número con dos decimales como máximo. Debe ser igual o mayor a la "Cantidad Real Consumida"</t>
        </r>
      </text>
    </comment>
    <comment ref="E589" authorId="2" shapeId="0">
      <text>
        <r>
          <rPr>
            <sz val="11"/>
            <color theme="1"/>
            <rFont val="Calibri"/>
            <family val="2"/>
            <scheme val="minor"/>
          </rPr>
          <t>Introduzca un número con dos decimales como máximo</t>
        </r>
      </text>
    </comment>
    <comment ref="F589" authorId="2" shapeId="0">
      <text>
        <r>
          <rPr>
            <sz val="11"/>
            <color theme="1"/>
            <rFont val="Calibri"/>
            <family val="2"/>
            <scheme val="minor"/>
          </rPr>
          <t>Monto calculado automáticamente por el sistema</t>
        </r>
      </text>
    </comment>
    <comment ref="A594" authorId="2" shapeId="0">
      <text>
        <r>
          <rPr>
            <sz val="11"/>
            <color theme="1"/>
            <rFont val="Calibri"/>
            <family val="2"/>
            <scheme val="minor"/>
          </rPr>
          <t>Introducir un texto con el nombre o referencia de la contratación</t>
        </r>
      </text>
    </comment>
    <comment ref="B594" authorId="2" shapeId="0">
      <text>
        <r>
          <rPr>
            <sz val="11"/>
            <color theme="1"/>
            <rFont val="Calibri"/>
            <family val="2"/>
            <scheme val="minor"/>
          </rPr>
          <t>Introduzca un texto con la finalidad de la contratación</t>
        </r>
      </text>
    </comment>
    <comment ref="C594" authorId="2" shapeId="0">
      <text>
        <r>
          <rPr>
            <sz val="11"/>
            <color theme="1"/>
            <rFont val="Calibri"/>
            <family val="2"/>
            <scheme val="minor"/>
          </rPr>
          <t>Seleccionar un valor del listado</t>
        </r>
      </text>
    </comment>
    <comment ref="D594" authorId="2" shapeId="0">
      <text>
        <r>
          <rPr>
            <sz val="11"/>
            <color theme="1"/>
            <rFont val="Calibri"/>
            <family val="2"/>
            <scheme val="minor"/>
          </rPr>
          <t>Seleccione el tipo de procedimiento</t>
        </r>
      </text>
    </comment>
    <comment ref="E594" authorId="2" shapeId="0">
      <text>
        <r>
          <rPr>
            <sz val="11"/>
            <color theme="1"/>
            <rFont val="Calibri"/>
            <family val="2"/>
            <scheme val="minor"/>
          </rPr>
          <t>Seleccione un valor de la lista</t>
        </r>
      </text>
    </comment>
    <comment ref="F594" authorId="2" shapeId="0">
      <text>
        <r>
          <rPr>
            <sz val="11"/>
            <color theme="1"/>
            <rFont val="Calibri"/>
            <family val="2"/>
            <scheme val="minor"/>
          </rPr>
          <t>Introduzca el código SNIP</t>
        </r>
      </text>
    </comment>
    <comment ref="C595" authorId="2" shapeId="0">
      <text>
        <r>
          <rPr>
            <sz val="11"/>
            <color theme="1"/>
            <rFont val="Calibri"/>
            <family val="2"/>
            <scheme val="minor"/>
          </rPr>
          <t>Introduzca la fecha de inicio del proceso, en formato dd-mm-aaaa</t>
        </r>
      </text>
    </comment>
    <comment ref="F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2" shapeId="0">
      <text/>
    </comment>
    <comment ref="C597" authorId="2" shapeId="0">
      <text>
        <r>
          <rPr>
            <sz val="11"/>
            <color theme="1"/>
            <rFont val="Calibri"/>
            <family val="2"/>
            <scheme val="minor"/>
          </rPr>
          <t>Introduzca la fecha prevista de adjudicación, en formato dd-mm-aaaa</t>
        </r>
      </text>
    </comment>
    <comment ref="F597" authorId="2" shapeId="0">
      <text/>
    </comment>
    <comment ref="F598" authorId="2" shapeId="0">
      <text/>
    </comment>
    <comment ref="A600" authorId="2" shapeId="0">
      <text>
        <r>
          <rPr>
            <sz val="11"/>
            <color theme="1"/>
            <rFont val="Calibri"/>
            <family val="2"/>
            <scheme val="minor"/>
          </rPr>
          <t>Introduzca un codigo UNSPSC</t>
        </r>
      </text>
    </comment>
    <comment ref="B600" authorId="2" shapeId="0">
      <text>
        <r>
          <rPr>
            <sz val="11"/>
            <color theme="1"/>
            <rFont val="Calibri"/>
            <family val="2"/>
            <scheme val="minor"/>
          </rPr>
          <t>Descripción calculada automáticamente a partir de código del artículo</t>
        </r>
      </text>
    </comment>
    <comment ref="C600" authorId="2" shapeId="0">
      <text>
        <r>
          <rPr>
            <sz val="11"/>
            <color theme="1"/>
            <rFont val="Calibri"/>
            <family val="2"/>
            <scheme val="minor"/>
          </rPr>
          <t>Seleccione un valor de la lista</t>
        </r>
      </text>
    </comment>
    <comment ref="D600" authorId="2" shapeId="0">
      <text>
        <r>
          <rPr>
            <sz val="11"/>
            <color theme="1"/>
            <rFont val="Calibri"/>
            <family val="2"/>
            <scheme val="minor"/>
          </rPr>
          <t>Introduzca un número con dos decimales como máximo. Debe ser igual o mayor a la "Cantidad Real Consumida"</t>
        </r>
      </text>
    </comment>
    <comment ref="E600" authorId="2" shapeId="0">
      <text>
        <r>
          <rPr>
            <sz val="11"/>
            <color theme="1"/>
            <rFont val="Calibri"/>
            <family val="2"/>
            <scheme val="minor"/>
          </rPr>
          <t>Introduzca un número con dos decimales como máximo</t>
        </r>
      </text>
    </comment>
    <comment ref="F600" authorId="2" shapeId="0">
      <text>
        <r>
          <rPr>
            <sz val="11"/>
            <color theme="1"/>
            <rFont val="Calibri"/>
            <family val="2"/>
            <scheme val="minor"/>
          </rPr>
          <t>Monto calculado automáticamente por el sistema</t>
        </r>
      </text>
    </comment>
    <comment ref="A605" authorId="2" shapeId="0">
      <text>
        <r>
          <rPr>
            <sz val="11"/>
            <color theme="1"/>
            <rFont val="Calibri"/>
            <family val="2"/>
            <scheme val="minor"/>
          </rPr>
          <t>Introducir un texto con el nombre o referencia de la contratación</t>
        </r>
      </text>
    </comment>
    <comment ref="B605" authorId="2" shapeId="0">
      <text>
        <r>
          <rPr>
            <sz val="11"/>
            <color theme="1"/>
            <rFont val="Calibri"/>
            <family val="2"/>
            <scheme val="minor"/>
          </rPr>
          <t>Introduzca un texto con la finalidad de la contratación</t>
        </r>
      </text>
    </comment>
    <comment ref="C605" authorId="2" shapeId="0">
      <text>
        <r>
          <rPr>
            <sz val="11"/>
            <color theme="1"/>
            <rFont val="Calibri"/>
            <family val="2"/>
            <scheme val="minor"/>
          </rPr>
          <t>Seleccionar un valor del listado</t>
        </r>
      </text>
    </comment>
    <comment ref="D605" authorId="2" shapeId="0">
      <text>
        <r>
          <rPr>
            <sz val="11"/>
            <color theme="1"/>
            <rFont val="Calibri"/>
            <family val="2"/>
            <scheme val="minor"/>
          </rPr>
          <t>Seleccione el tipo de procedimiento</t>
        </r>
      </text>
    </comment>
    <comment ref="E605" authorId="2" shapeId="0">
      <text>
        <r>
          <rPr>
            <sz val="11"/>
            <color theme="1"/>
            <rFont val="Calibri"/>
            <family val="2"/>
            <scheme val="minor"/>
          </rPr>
          <t>Seleccione un valor de la lista</t>
        </r>
      </text>
    </comment>
    <comment ref="F605" authorId="2" shapeId="0">
      <text>
        <r>
          <rPr>
            <sz val="11"/>
            <color theme="1"/>
            <rFont val="Calibri"/>
            <family val="2"/>
            <scheme val="minor"/>
          </rPr>
          <t>Introduzca el código SNIP</t>
        </r>
      </text>
    </comment>
    <comment ref="C606" authorId="2" shapeId="0">
      <text>
        <r>
          <rPr>
            <sz val="11"/>
            <color theme="1"/>
            <rFont val="Calibri"/>
            <family val="2"/>
            <scheme val="minor"/>
          </rPr>
          <t>Introduzca la fecha de inicio del proceso, en formato dd-mm-aaaa</t>
        </r>
      </text>
    </comment>
    <comment ref="F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text/>
    </comment>
    <comment ref="C608" authorId="2" shapeId="0">
      <text>
        <r>
          <rPr>
            <sz val="11"/>
            <color theme="1"/>
            <rFont val="Calibri"/>
            <family val="2"/>
            <scheme val="minor"/>
          </rPr>
          <t>Introduzca la fecha prevista de adjudicación, en formato dd-mm-aaaa</t>
        </r>
      </text>
    </comment>
    <comment ref="F608" authorId="2" shapeId="0">
      <text/>
    </comment>
    <comment ref="F609" authorId="2" shapeId="0">
      <text/>
    </comment>
    <comment ref="A611" authorId="2" shapeId="0">
      <text>
        <r>
          <rPr>
            <sz val="11"/>
            <color theme="1"/>
            <rFont val="Calibri"/>
            <family val="2"/>
            <scheme val="minor"/>
          </rPr>
          <t>Introduzca un codigo UNSPSC</t>
        </r>
      </text>
    </comment>
    <comment ref="B611" authorId="2" shapeId="0">
      <text>
        <r>
          <rPr>
            <sz val="11"/>
            <color theme="1"/>
            <rFont val="Calibri"/>
            <family val="2"/>
            <scheme val="minor"/>
          </rPr>
          <t>Descripción calculada automáticamente a partir de código del artículo</t>
        </r>
      </text>
    </comment>
    <comment ref="C611" authorId="2" shapeId="0">
      <text>
        <r>
          <rPr>
            <sz val="11"/>
            <color theme="1"/>
            <rFont val="Calibri"/>
            <family val="2"/>
            <scheme val="minor"/>
          </rPr>
          <t>Seleccione un valor de la lista</t>
        </r>
      </text>
    </comment>
    <comment ref="D611" authorId="2" shapeId="0">
      <text>
        <r>
          <rPr>
            <sz val="11"/>
            <color theme="1"/>
            <rFont val="Calibri"/>
            <family val="2"/>
            <scheme val="minor"/>
          </rPr>
          <t>Introduzca un número con dos decimales como máximo. Debe ser igual o mayor a la "Cantidad Real Consumida"</t>
        </r>
      </text>
    </comment>
    <comment ref="E611" authorId="2" shapeId="0">
      <text>
        <r>
          <rPr>
            <sz val="11"/>
            <color theme="1"/>
            <rFont val="Calibri"/>
            <family val="2"/>
            <scheme val="minor"/>
          </rPr>
          <t>Introduzca un número con dos decimales como máximo</t>
        </r>
      </text>
    </comment>
    <comment ref="F611" authorId="2" shapeId="0">
      <text>
        <r>
          <rPr>
            <sz val="11"/>
            <color theme="1"/>
            <rFont val="Calibri"/>
            <family val="2"/>
            <scheme val="minor"/>
          </rPr>
          <t>Monto calculado automáticamente por el sistema</t>
        </r>
      </text>
    </comment>
    <comment ref="A630" authorId="2" shapeId="0">
      <text>
        <r>
          <rPr>
            <sz val="11"/>
            <color theme="1"/>
            <rFont val="Calibri"/>
            <family val="2"/>
            <scheme val="minor"/>
          </rPr>
          <t>Introducir un texto con el nombre o referencia de la contratación</t>
        </r>
      </text>
    </comment>
    <comment ref="B630" authorId="2" shapeId="0">
      <text>
        <r>
          <rPr>
            <sz val="11"/>
            <color theme="1"/>
            <rFont val="Calibri"/>
            <family val="2"/>
            <scheme val="minor"/>
          </rPr>
          <t>Introduzca un texto con la finalidad de la contratación</t>
        </r>
      </text>
    </comment>
    <comment ref="C630" authorId="2" shapeId="0">
      <text>
        <r>
          <rPr>
            <sz val="11"/>
            <color theme="1"/>
            <rFont val="Calibri"/>
            <family val="2"/>
            <scheme val="minor"/>
          </rPr>
          <t>Seleccionar un valor del listado</t>
        </r>
      </text>
    </comment>
    <comment ref="D630" authorId="2" shapeId="0">
      <text>
        <r>
          <rPr>
            <sz val="11"/>
            <color theme="1"/>
            <rFont val="Calibri"/>
            <family val="2"/>
            <scheme val="minor"/>
          </rPr>
          <t>Seleccione el tipo de procedimiento</t>
        </r>
      </text>
    </comment>
    <comment ref="E630" authorId="2" shapeId="0">
      <text>
        <r>
          <rPr>
            <sz val="11"/>
            <color theme="1"/>
            <rFont val="Calibri"/>
            <family val="2"/>
            <scheme val="minor"/>
          </rPr>
          <t>Seleccione un valor de la lista</t>
        </r>
      </text>
    </comment>
    <comment ref="F630" authorId="2" shapeId="0">
      <text>
        <r>
          <rPr>
            <sz val="11"/>
            <color theme="1"/>
            <rFont val="Calibri"/>
            <family val="2"/>
            <scheme val="minor"/>
          </rPr>
          <t>Introduzca el código SNIP</t>
        </r>
      </text>
    </comment>
    <comment ref="C631" authorId="2" shapeId="0">
      <text>
        <r>
          <rPr>
            <sz val="11"/>
            <color theme="1"/>
            <rFont val="Calibri"/>
            <family val="2"/>
            <scheme val="minor"/>
          </rPr>
          <t>Introduzca la fecha de inicio del proceso, en formato dd-mm-aaaa</t>
        </r>
      </text>
    </comment>
    <comment ref="F6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2" shapeId="0">
      <text/>
    </comment>
    <comment ref="C633" authorId="2" shapeId="0">
      <text>
        <r>
          <rPr>
            <sz val="11"/>
            <color theme="1"/>
            <rFont val="Calibri"/>
            <family val="2"/>
            <scheme val="minor"/>
          </rPr>
          <t>Introduzca la fecha prevista de adjudicación, en formato dd-mm-aaaa</t>
        </r>
      </text>
    </comment>
    <comment ref="F633" authorId="2" shapeId="0">
      <text/>
    </comment>
    <comment ref="F634" authorId="2" shapeId="0">
      <text/>
    </comment>
    <comment ref="A636" authorId="2" shapeId="0">
      <text>
        <r>
          <rPr>
            <sz val="11"/>
            <color theme="1"/>
            <rFont val="Calibri"/>
            <family val="2"/>
            <scheme val="minor"/>
          </rPr>
          <t>Introduzca un codigo UNSPSC</t>
        </r>
      </text>
    </comment>
    <comment ref="B636" authorId="2" shapeId="0">
      <text>
        <r>
          <rPr>
            <sz val="11"/>
            <color theme="1"/>
            <rFont val="Calibri"/>
            <family val="2"/>
            <scheme val="minor"/>
          </rPr>
          <t>Descripción calculada automáticamente a partir de código del artículo</t>
        </r>
      </text>
    </comment>
    <comment ref="C636" authorId="2" shapeId="0">
      <text>
        <r>
          <rPr>
            <sz val="11"/>
            <color theme="1"/>
            <rFont val="Calibri"/>
            <family val="2"/>
            <scheme val="minor"/>
          </rPr>
          <t>Seleccione un valor de la lista</t>
        </r>
      </text>
    </comment>
    <comment ref="D636" authorId="2" shapeId="0">
      <text>
        <r>
          <rPr>
            <sz val="11"/>
            <color theme="1"/>
            <rFont val="Calibri"/>
            <family val="2"/>
            <scheme val="minor"/>
          </rPr>
          <t>Introduzca un número con dos decimales como máximo. Debe ser igual o mayor a la "Cantidad Real Consumida"</t>
        </r>
      </text>
    </comment>
    <comment ref="E636" authorId="2" shapeId="0">
      <text>
        <r>
          <rPr>
            <sz val="11"/>
            <color theme="1"/>
            <rFont val="Calibri"/>
            <family val="2"/>
            <scheme val="minor"/>
          </rPr>
          <t>Introduzca un número con dos decimales como máximo</t>
        </r>
      </text>
    </comment>
    <comment ref="F636" authorId="2" shapeId="0">
      <text>
        <r>
          <rPr>
            <sz val="11"/>
            <color theme="1"/>
            <rFont val="Calibri"/>
            <family val="2"/>
            <scheme val="minor"/>
          </rPr>
          <t>Monto calculado automáticamente por el sistema</t>
        </r>
      </text>
    </comment>
    <comment ref="A657" authorId="2" shapeId="0">
      <text>
        <r>
          <rPr>
            <sz val="11"/>
            <color theme="1"/>
            <rFont val="Calibri"/>
            <family val="2"/>
            <scheme val="minor"/>
          </rPr>
          <t>Introducir un texto con el nombre o referencia de la contratación</t>
        </r>
      </text>
    </comment>
    <comment ref="B657" authorId="2" shapeId="0">
      <text>
        <r>
          <rPr>
            <sz val="11"/>
            <color theme="1"/>
            <rFont val="Calibri"/>
            <family val="2"/>
            <scheme val="minor"/>
          </rPr>
          <t>Introduzca un texto con la finalidad de la contratación</t>
        </r>
      </text>
    </comment>
    <comment ref="C657" authorId="2" shapeId="0">
      <text>
        <r>
          <rPr>
            <sz val="11"/>
            <color theme="1"/>
            <rFont val="Calibri"/>
            <family val="2"/>
            <scheme val="minor"/>
          </rPr>
          <t>Seleccionar un valor del listado</t>
        </r>
      </text>
    </comment>
    <comment ref="D657" authorId="2" shapeId="0">
      <text>
        <r>
          <rPr>
            <sz val="11"/>
            <color theme="1"/>
            <rFont val="Calibri"/>
            <family val="2"/>
            <scheme val="minor"/>
          </rPr>
          <t>Seleccione el tipo de procedimiento</t>
        </r>
      </text>
    </comment>
    <comment ref="E657" authorId="2" shapeId="0">
      <text>
        <r>
          <rPr>
            <sz val="11"/>
            <color theme="1"/>
            <rFont val="Calibri"/>
            <family val="2"/>
            <scheme val="minor"/>
          </rPr>
          <t>Seleccione un valor de la lista</t>
        </r>
      </text>
    </comment>
    <comment ref="F657" authorId="2" shapeId="0">
      <text>
        <r>
          <rPr>
            <sz val="11"/>
            <color theme="1"/>
            <rFont val="Calibri"/>
            <family val="2"/>
            <scheme val="minor"/>
          </rPr>
          <t>Introduzca el código SNIP</t>
        </r>
      </text>
    </comment>
    <comment ref="C658" authorId="2" shapeId="0">
      <text>
        <r>
          <rPr>
            <sz val="11"/>
            <color theme="1"/>
            <rFont val="Calibri"/>
            <family val="2"/>
            <scheme val="minor"/>
          </rPr>
          <t>Introduzca la fecha de inicio del proceso, en formato dd-mm-aaaa</t>
        </r>
      </text>
    </comment>
    <comment ref="F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shapeId="0">
      <text/>
    </comment>
    <comment ref="C660" authorId="2" shapeId="0">
      <text>
        <r>
          <rPr>
            <sz val="11"/>
            <color theme="1"/>
            <rFont val="Calibri"/>
            <family val="2"/>
            <scheme val="minor"/>
          </rPr>
          <t>Introduzca la fecha prevista de adjudicación, en formato dd-mm-aaaa</t>
        </r>
      </text>
    </comment>
    <comment ref="F660" authorId="2" shapeId="0">
      <text/>
    </comment>
    <comment ref="F661" authorId="2" shapeId="0">
      <text/>
    </comment>
    <comment ref="A663" authorId="2" shapeId="0">
      <text>
        <r>
          <rPr>
            <sz val="11"/>
            <color theme="1"/>
            <rFont val="Calibri"/>
            <family val="2"/>
            <scheme val="minor"/>
          </rPr>
          <t>Introduzca un codigo UNSPSC</t>
        </r>
      </text>
    </comment>
    <comment ref="B663" authorId="2" shapeId="0">
      <text>
        <r>
          <rPr>
            <sz val="11"/>
            <color theme="1"/>
            <rFont val="Calibri"/>
            <family val="2"/>
            <scheme val="minor"/>
          </rPr>
          <t>Descripción calculada automáticamente a partir de código del artículo</t>
        </r>
      </text>
    </comment>
    <comment ref="C663" authorId="2" shapeId="0">
      <text>
        <r>
          <rPr>
            <sz val="11"/>
            <color theme="1"/>
            <rFont val="Calibri"/>
            <family val="2"/>
            <scheme val="minor"/>
          </rPr>
          <t>Seleccione un valor de la lista</t>
        </r>
      </text>
    </comment>
    <comment ref="D663" authorId="2" shapeId="0">
      <text>
        <r>
          <rPr>
            <sz val="11"/>
            <color theme="1"/>
            <rFont val="Calibri"/>
            <family val="2"/>
            <scheme val="minor"/>
          </rPr>
          <t>Introduzca un número con dos decimales como máximo. Debe ser igual o mayor a la "Cantidad Real Consumida"</t>
        </r>
      </text>
    </comment>
    <comment ref="E663" authorId="2" shapeId="0">
      <text>
        <r>
          <rPr>
            <sz val="11"/>
            <color theme="1"/>
            <rFont val="Calibri"/>
            <family val="2"/>
            <scheme val="minor"/>
          </rPr>
          <t>Introduzca un número con dos decimales como máximo</t>
        </r>
      </text>
    </comment>
    <comment ref="F663" authorId="2" shapeId="0">
      <text>
        <r>
          <rPr>
            <sz val="11"/>
            <color theme="1"/>
            <rFont val="Calibri"/>
            <family val="2"/>
            <scheme val="minor"/>
          </rPr>
          <t>Monto calculado automáticamente por el sistema</t>
        </r>
      </text>
    </comment>
    <comment ref="A668" authorId="2" shapeId="0">
      <text>
        <r>
          <rPr>
            <sz val="11"/>
            <color theme="1"/>
            <rFont val="Calibri"/>
            <family val="2"/>
            <scheme val="minor"/>
          </rPr>
          <t>Introducir un texto con el nombre o referencia de la contratación</t>
        </r>
      </text>
    </comment>
    <comment ref="B668" authorId="2" shapeId="0">
      <text>
        <r>
          <rPr>
            <sz val="11"/>
            <color theme="1"/>
            <rFont val="Calibri"/>
            <family val="2"/>
            <scheme val="minor"/>
          </rPr>
          <t>Introduzca un texto con la finalidad de la contratación</t>
        </r>
      </text>
    </comment>
    <comment ref="C668" authorId="2" shapeId="0">
      <text>
        <r>
          <rPr>
            <sz val="11"/>
            <color theme="1"/>
            <rFont val="Calibri"/>
            <family val="2"/>
            <scheme val="minor"/>
          </rPr>
          <t>Seleccionar un valor del listado</t>
        </r>
      </text>
    </comment>
    <comment ref="D668" authorId="2" shapeId="0">
      <text>
        <r>
          <rPr>
            <sz val="11"/>
            <color theme="1"/>
            <rFont val="Calibri"/>
            <family val="2"/>
            <scheme val="minor"/>
          </rPr>
          <t>Seleccione el tipo de procedimiento</t>
        </r>
      </text>
    </comment>
    <comment ref="E668" authorId="2" shapeId="0">
      <text>
        <r>
          <rPr>
            <sz val="11"/>
            <color theme="1"/>
            <rFont val="Calibri"/>
            <family val="2"/>
            <scheme val="minor"/>
          </rPr>
          <t>Seleccione un valor de la lista</t>
        </r>
      </text>
    </comment>
    <comment ref="F668" authorId="2" shapeId="0">
      <text>
        <r>
          <rPr>
            <sz val="11"/>
            <color theme="1"/>
            <rFont val="Calibri"/>
            <family val="2"/>
            <scheme val="minor"/>
          </rPr>
          <t>Introduzca el código SNIP</t>
        </r>
      </text>
    </comment>
    <comment ref="C669" authorId="2" shapeId="0">
      <text>
        <r>
          <rPr>
            <sz val="11"/>
            <color theme="1"/>
            <rFont val="Calibri"/>
            <family val="2"/>
            <scheme val="minor"/>
          </rPr>
          <t>Introduzca la fecha de inicio del proceso, en formato dd-mm-aaaa</t>
        </r>
      </text>
    </comment>
    <comment ref="F6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2" shapeId="0">
      <text/>
    </comment>
    <comment ref="C671" authorId="2" shapeId="0">
      <text>
        <r>
          <rPr>
            <sz val="11"/>
            <color theme="1"/>
            <rFont val="Calibri"/>
            <family val="2"/>
            <scheme val="minor"/>
          </rPr>
          <t>Introduzca la fecha prevista de adjudicación, en formato dd-mm-aaaa</t>
        </r>
      </text>
    </comment>
    <comment ref="F671" authorId="2" shapeId="0">
      <text/>
    </comment>
    <comment ref="F672" authorId="2" shapeId="0">
      <text/>
    </comment>
    <comment ref="A674" authorId="2" shapeId="0">
      <text>
        <r>
          <rPr>
            <sz val="11"/>
            <color theme="1"/>
            <rFont val="Calibri"/>
            <family val="2"/>
            <scheme val="minor"/>
          </rPr>
          <t>Introduzca un codigo UNSPSC</t>
        </r>
      </text>
    </comment>
    <comment ref="B674" authorId="2" shapeId="0">
      <text>
        <r>
          <rPr>
            <sz val="11"/>
            <color theme="1"/>
            <rFont val="Calibri"/>
            <family val="2"/>
            <scheme val="minor"/>
          </rPr>
          <t>Descripción calculada automáticamente a partir de código del artículo</t>
        </r>
      </text>
    </comment>
    <comment ref="C674" authorId="2" shapeId="0">
      <text>
        <r>
          <rPr>
            <sz val="11"/>
            <color theme="1"/>
            <rFont val="Calibri"/>
            <family val="2"/>
            <scheme val="minor"/>
          </rPr>
          <t>Seleccione un valor de la lista</t>
        </r>
      </text>
    </comment>
    <comment ref="D674" authorId="2" shapeId="0">
      <text>
        <r>
          <rPr>
            <sz val="11"/>
            <color theme="1"/>
            <rFont val="Calibri"/>
            <family val="2"/>
            <scheme val="minor"/>
          </rPr>
          <t>Introduzca un número con dos decimales como máximo. Debe ser igual o mayor a la "Cantidad Real Consumida"</t>
        </r>
      </text>
    </comment>
    <comment ref="E674" authorId="2" shapeId="0">
      <text>
        <r>
          <rPr>
            <sz val="11"/>
            <color theme="1"/>
            <rFont val="Calibri"/>
            <family val="2"/>
            <scheme val="minor"/>
          </rPr>
          <t>Introduzca un número con dos decimales como máximo</t>
        </r>
      </text>
    </comment>
    <comment ref="F674" authorId="2" shapeId="0">
      <text>
        <r>
          <rPr>
            <sz val="11"/>
            <color theme="1"/>
            <rFont val="Calibri"/>
            <family val="2"/>
            <scheme val="minor"/>
          </rPr>
          <t>Monto calculado automáticamente por el sistema</t>
        </r>
      </text>
    </comment>
    <comment ref="A679" authorId="2" shapeId="0">
      <text>
        <r>
          <rPr>
            <sz val="11"/>
            <color theme="1"/>
            <rFont val="Calibri"/>
            <family val="2"/>
            <scheme val="minor"/>
          </rPr>
          <t>Introducir un texto con el nombre o referencia de la contratación</t>
        </r>
      </text>
    </comment>
    <comment ref="B679" authorId="2" shapeId="0">
      <text>
        <r>
          <rPr>
            <sz val="11"/>
            <color theme="1"/>
            <rFont val="Calibri"/>
            <family val="2"/>
            <scheme val="minor"/>
          </rPr>
          <t>Introduzca un texto con la finalidad de la contratación</t>
        </r>
      </text>
    </comment>
    <comment ref="C679" authorId="2" shapeId="0">
      <text>
        <r>
          <rPr>
            <sz val="11"/>
            <color theme="1"/>
            <rFont val="Calibri"/>
            <family val="2"/>
            <scheme val="minor"/>
          </rPr>
          <t>Seleccionar un valor del listado</t>
        </r>
      </text>
    </comment>
    <comment ref="D679" authorId="2" shapeId="0">
      <text>
        <r>
          <rPr>
            <sz val="11"/>
            <color theme="1"/>
            <rFont val="Calibri"/>
            <family val="2"/>
            <scheme val="minor"/>
          </rPr>
          <t>Seleccione el tipo de procedimiento</t>
        </r>
      </text>
    </comment>
    <comment ref="E679" authorId="2" shapeId="0">
      <text>
        <r>
          <rPr>
            <sz val="11"/>
            <color theme="1"/>
            <rFont val="Calibri"/>
            <family val="2"/>
            <scheme val="minor"/>
          </rPr>
          <t>Seleccione un valor de la lista</t>
        </r>
      </text>
    </comment>
    <comment ref="F679" authorId="2" shapeId="0">
      <text>
        <r>
          <rPr>
            <sz val="11"/>
            <color theme="1"/>
            <rFont val="Calibri"/>
            <family val="2"/>
            <scheme val="minor"/>
          </rPr>
          <t>Introduzca el código SNIP</t>
        </r>
      </text>
    </comment>
    <comment ref="C680" authorId="2" shapeId="0">
      <text>
        <r>
          <rPr>
            <sz val="11"/>
            <color theme="1"/>
            <rFont val="Calibri"/>
            <family val="2"/>
            <scheme val="minor"/>
          </rPr>
          <t>Introduzca la fecha de inicio del proceso, en formato dd-mm-aaaa</t>
        </r>
      </text>
    </comment>
    <comment ref="F6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2" shapeId="0">
      <text/>
    </comment>
    <comment ref="C682" authorId="2" shapeId="0">
      <text>
        <r>
          <rPr>
            <sz val="11"/>
            <color theme="1"/>
            <rFont val="Calibri"/>
            <family val="2"/>
            <scheme val="minor"/>
          </rPr>
          <t>Introduzca la fecha prevista de adjudicación, en formato dd-mm-aaaa</t>
        </r>
      </text>
    </comment>
    <comment ref="F682" authorId="2" shapeId="0">
      <text/>
    </comment>
    <comment ref="F683" authorId="2" shapeId="0">
      <text/>
    </comment>
    <comment ref="A685" authorId="2" shapeId="0">
      <text>
        <r>
          <rPr>
            <sz val="11"/>
            <color theme="1"/>
            <rFont val="Calibri"/>
            <family val="2"/>
            <scheme val="minor"/>
          </rPr>
          <t>Introduzca un codigo UNSPSC</t>
        </r>
      </text>
    </comment>
    <comment ref="B685" authorId="2" shapeId="0">
      <text>
        <r>
          <rPr>
            <sz val="11"/>
            <color theme="1"/>
            <rFont val="Calibri"/>
            <family val="2"/>
            <scheme val="minor"/>
          </rPr>
          <t>Descripción calculada automáticamente a partir de código del artículo</t>
        </r>
      </text>
    </comment>
    <comment ref="C685" authorId="2" shapeId="0">
      <text>
        <r>
          <rPr>
            <sz val="11"/>
            <color theme="1"/>
            <rFont val="Calibri"/>
            <family val="2"/>
            <scheme val="minor"/>
          </rPr>
          <t>Seleccione un valor de la lista</t>
        </r>
      </text>
    </comment>
    <comment ref="D685" authorId="2" shapeId="0">
      <text>
        <r>
          <rPr>
            <sz val="11"/>
            <color theme="1"/>
            <rFont val="Calibri"/>
            <family val="2"/>
            <scheme val="minor"/>
          </rPr>
          <t>Introduzca un número con dos decimales como máximo. Debe ser igual o mayor a la "Cantidad Real Consumida"</t>
        </r>
      </text>
    </comment>
    <comment ref="E685" authorId="2" shapeId="0">
      <text>
        <r>
          <rPr>
            <sz val="11"/>
            <color theme="1"/>
            <rFont val="Calibri"/>
            <family val="2"/>
            <scheme val="minor"/>
          </rPr>
          <t>Introduzca un número con dos decimales como máximo</t>
        </r>
      </text>
    </comment>
    <comment ref="F685" authorId="2" shapeId="0">
      <text>
        <r>
          <rPr>
            <sz val="11"/>
            <color theme="1"/>
            <rFont val="Calibri"/>
            <family val="2"/>
            <scheme val="minor"/>
          </rPr>
          <t>Monto calculado automáticamente por el sistema</t>
        </r>
      </text>
    </comment>
    <comment ref="A691" authorId="2" shapeId="0">
      <text>
        <r>
          <rPr>
            <sz val="11"/>
            <color theme="1"/>
            <rFont val="Calibri"/>
            <family val="2"/>
            <scheme val="minor"/>
          </rPr>
          <t>Introducir un texto con el nombre o referencia de la contratación</t>
        </r>
      </text>
    </comment>
    <comment ref="B691" authorId="2" shapeId="0">
      <text>
        <r>
          <rPr>
            <sz val="11"/>
            <color theme="1"/>
            <rFont val="Calibri"/>
            <family val="2"/>
            <scheme val="minor"/>
          </rPr>
          <t>Introduzca un texto con la finalidad de la contratación</t>
        </r>
      </text>
    </comment>
    <comment ref="C691" authorId="2" shapeId="0">
      <text>
        <r>
          <rPr>
            <sz val="11"/>
            <color theme="1"/>
            <rFont val="Calibri"/>
            <family val="2"/>
            <scheme val="minor"/>
          </rPr>
          <t>Seleccionar un valor del listado</t>
        </r>
      </text>
    </comment>
    <comment ref="D691" authorId="2" shapeId="0">
      <text>
        <r>
          <rPr>
            <sz val="11"/>
            <color theme="1"/>
            <rFont val="Calibri"/>
            <family val="2"/>
            <scheme val="minor"/>
          </rPr>
          <t>Seleccione el tipo de procedimiento</t>
        </r>
      </text>
    </comment>
    <comment ref="E691" authorId="2" shapeId="0">
      <text>
        <r>
          <rPr>
            <sz val="11"/>
            <color theme="1"/>
            <rFont val="Calibri"/>
            <family val="2"/>
            <scheme val="minor"/>
          </rPr>
          <t>Seleccione un valor de la lista</t>
        </r>
      </text>
    </comment>
    <comment ref="F691" authorId="2" shapeId="0">
      <text>
        <r>
          <rPr>
            <sz val="11"/>
            <color theme="1"/>
            <rFont val="Calibri"/>
            <family val="2"/>
            <scheme val="minor"/>
          </rPr>
          <t>Introduzca el código SNIP</t>
        </r>
      </text>
    </comment>
    <comment ref="C692" authorId="2" shapeId="0">
      <text>
        <r>
          <rPr>
            <sz val="11"/>
            <color theme="1"/>
            <rFont val="Calibri"/>
            <family val="2"/>
            <scheme val="minor"/>
          </rPr>
          <t>Introduzca la fecha de inicio del proceso, en formato dd-mm-aaaa</t>
        </r>
      </text>
    </comment>
    <comment ref="F6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text/>
    </comment>
    <comment ref="C694" authorId="2" shapeId="0">
      <text>
        <r>
          <rPr>
            <sz val="11"/>
            <color theme="1"/>
            <rFont val="Calibri"/>
            <family val="2"/>
            <scheme val="minor"/>
          </rPr>
          <t>Introduzca la fecha prevista de adjudicación, en formato dd-mm-aaaa</t>
        </r>
      </text>
    </comment>
    <comment ref="F694" authorId="2" shapeId="0">
      <text/>
    </comment>
    <comment ref="F695" authorId="2" shapeId="0">
      <text/>
    </comment>
    <comment ref="A697" authorId="2" shapeId="0">
      <text>
        <r>
          <rPr>
            <sz val="11"/>
            <color theme="1"/>
            <rFont val="Calibri"/>
            <family val="2"/>
            <scheme val="minor"/>
          </rPr>
          <t>Introduzca un codigo UNSPSC</t>
        </r>
      </text>
    </comment>
    <comment ref="B697" authorId="2" shapeId="0">
      <text>
        <r>
          <rPr>
            <sz val="11"/>
            <color theme="1"/>
            <rFont val="Calibri"/>
            <family val="2"/>
            <scheme val="minor"/>
          </rPr>
          <t>Descripción calculada automáticamente a partir de código del artículo</t>
        </r>
      </text>
    </comment>
    <comment ref="C697" authorId="2" shapeId="0">
      <text>
        <r>
          <rPr>
            <sz val="11"/>
            <color theme="1"/>
            <rFont val="Calibri"/>
            <family val="2"/>
            <scheme val="minor"/>
          </rPr>
          <t>Seleccione un valor de la lista</t>
        </r>
      </text>
    </comment>
    <comment ref="D697" authorId="2" shapeId="0">
      <text>
        <r>
          <rPr>
            <sz val="11"/>
            <color theme="1"/>
            <rFont val="Calibri"/>
            <family val="2"/>
            <scheme val="minor"/>
          </rPr>
          <t>Introduzca un número con dos decimales como máximo. Debe ser igual o mayor a la "Cantidad Real Consumida"</t>
        </r>
      </text>
    </comment>
    <comment ref="E697" authorId="2" shapeId="0">
      <text>
        <r>
          <rPr>
            <sz val="11"/>
            <color theme="1"/>
            <rFont val="Calibri"/>
            <family val="2"/>
            <scheme val="minor"/>
          </rPr>
          <t>Introduzca un número con dos decimales como máximo</t>
        </r>
      </text>
    </comment>
    <comment ref="F697" authorId="2" shapeId="0">
      <text>
        <r>
          <rPr>
            <sz val="11"/>
            <color theme="1"/>
            <rFont val="Calibri"/>
            <family val="2"/>
            <scheme val="minor"/>
          </rPr>
          <t>Monto calculado automáticamente por el sistema</t>
        </r>
      </text>
    </comment>
    <comment ref="A702" authorId="2" shapeId="0">
      <text>
        <r>
          <rPr>
            <sz val="11"/>
            <color theme="1"/>
            <rFont val="Calibri"/>
            <family val="2"/>
            <scheme val="minor"/>
          </rPr>
          <t>Introducir un texto con el nombre o referencia de la contratación</t>
        </r>
      </text>
    </comment>
    <comment ref="B702" authorId="2" shapeId="0">
      <text>
        <r>
          <rPr>
            <sz val="11"/>
            <color theme="1"/>
            <rFont val="Calibri"/>
            <family val="2"/>
            <scheme val="minor"/>
          </rPr>
          <t>Introduzca un texto con la finalidad de la contratación</t>
        </r>
      </text>
    </comment>
    <comment ref="C702" authorId="2" shapeId="0">
      <text>
        <r>
          <rPr>
            <sz val="11"/>
            <color theme="1"/>
            <rFont val="Calibri"/>
            <family val="2"/>
            <scheme val="minor"/>
          </rPr>
          <t>Seleccionar un valor del listado</t>
        </r>
      </text>
    </comment>
    <comment ref="D702" authorId="2" shapeId="0">
      <text>
        <r>
          <rPr>
            <sz val="11"/>
            <color theme="1"/>
            <rFont val="Calibri"/>
            <family val="2"/>
            <scheme val="minor"/>
          </rPr>
          <t>Seleccione el tipo de procedimiento</t>
        </r>
      </text>
    </comment>
    <comment ref="E702" authorId="2" shapeId="0">
      <text>
        <r>
          <rPr>
            <sz val="11"/>
            <color theme="1"/>
            <rFont val="Calibri"/>
            <family val="2"/>
            <scheme val="minor"/>
          </rPr>
          <t>Seleccione un valor de la lista</t>
        </r>
      </text>
    </comment>
    <comment ref="F702" authorId="2" shapeId="0">
      <text>
        <r>
          <rPr>
            <sz val="11"/>
            <color theme="1"/>
            <rFont val="Calibri"/>
            <family val="2"/>
            <scheme val="minor"/>
          </rPr>
          <t>Introduzca el código SNIP</t>
        </r>
      </text>
    </comment>
    <comment ref="C703" authorId="2" shapeId="0">
      <text>
        <r>
          <rPr>
            <sz val="11"/>
            <color theme="1"/>
            <rFont val="Calibri"/>
            <family val="2"/>
            <scheme val="minor"/>
          </rPr>
          <t>Introduzca la fecha de inicio del proceso, en formato dd-mm-aaaa</t>
        </r>
      </text>
    </comment>
    <comment ref="F7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2" shapeId="0">
      <text/>
    </comment>
    <comment ref="C705" authorId="2" shapeId="0">
      <text>
        <r>
          <rPr>
            <sz val="11"/>
            <color theme="1"/>
            <rFont val="Calibri"/>
            <family val="2"/>
            <scheme val="minor"/>
          </rPr>
          <t>Introduzca la fecha prevista de adjudicación, en formato dd-mm-aaaa</t>
        </r>
      </text>
    </comment>
    <comment ref="F705" authorId="2" shapeId="0">
      <text/>
    </comment>
    <comment ref="F706" authorId="2" shapeId="0">
      <text/>
    </comment>
    <comment ref="A708" authorId="2" shapeId="0">
      <text>
        <r>
          <rPr>
            <sz val="11"/>
            <color theme="1"/>
            <rFont val="Calibri"/>
            <family val="2"/>
            <scheme val="minor"/>
          </rPr>
          <t>Introduzca un codigo UNSPSC</t>
        </r>
      </text>
    </comment>
    <comment ref="B708" authorId="2" shapeId="0">
      <text>
        <r>
          <rPr>
            <sz val="11"/>
            <color theme="1"/>
            <rFont val="Calibri"/>
            <family val="2"/>
            <scheme val="minor"/>
          </rPr>
          <t>Descripción calculada automáticamente a partir de código del artículo</t>
        </r>
      </text>
    </comment>
    <comment ref="C708" authorId="2" shapeId="0">
      <text>
        <r>
          <rPr>
            <sz val="11"/>
            <color theme="1"/>
            <rFont val="Calibri"/>
            <family val="2"/>
            <scheme val="minor"/>
          </rPr>
          <t>Seleccione un valor de la lista</t>
        </r>
      </text>
    </comment>
    <comment ref="D708" authorId="2" shapeId="0">
      <text>
        <r>
          <rPr>
            <sz val="11"/>
            <color theme="1"/>
            <rFont val="Calibri"/>
            <family val="2"/>
            <scheme val="minor"/>
          </rPr>
          <t>Introduzca un número con dos decimales como máximo. Debe ser igual o mayor a la "Cantidad Real Consumida"</t>
        </r>
      </text>
    </comment>
    <comment ref="E708" authorId="2" shapeId="0">
      <text>
        <r>
          <rPr>
            <sz val="11"/>
            <color theme="1"/>
            <rFont val="Calibri"/>
            <family val="2"/>
            <scheme val="minor"/>
          </rPr>
          <t>Introduzca un número con dos decimales como máximo</t>
        </r>
      </text>
    </comment>
    <comment ref="F708" authorId="2" shapeId="0">
      <text>
        <r>
          <rPr>
            <sz val="11"/>
            <color theme="1"/>
            <rFont val="Calibri"/>
            <family val="2"/>
            <scheme val="minor"/>
          </rPr>
          <t>Monto calculado automáticamente por el sistema</t>
        </r>
      </text>
    </comment>
    <comment ref="A761" authorId="2" shapeId="0">
      <text>
        <r>
          <rPr>
            <sz val="11"/>
            <color theme="1"/>
            <rFont val="Calibri"/>
            <family val="2"/>
            <scheme val="minor"/>
          </rPr>
          <t>Introducir un texto con el nombre o referencia de la contratación</t>
        </r>
      </text>
    </comment>
    <comment ref="B761" authorId="2" shapeId="0">
      <text>
        <r>
          <rPr>
            <sz val="11"/>
            <color theme="1"/>
            <rFont val="Calibri"/>
            <family val="2"/>
            <scheme val="minor"/>
          </rPr>
          <t>Introduzca un texto con la finalidad de la contratación</t>
        </r>
      </text>
    </comment>
    <comment ref="C761" authorId="2" shapeId="0">
      <text>
        <r>
          <rPr>
            <sz val="11"/>
            <color theme="1"/>
            <rFont val="Calibri"/>
            <family val="2"/>
            <scheme val="minor"/>
          </rPr>
          <t>Seleccionar un valor del listado</t>
        </r>
      </text>
    </comment>
    <comment ref="D761" authorId="2" shapeId="0">
      <text>
        <r>
          <rPr>
            <sz val="11"/>
            <color theme="1"/>
            <rFont val="Calibri"/>
            <family val="2"/>
            <scheme val="minor"/>
          </rPr>
          <t>Seleccione el tipo de procedimiento</t>
        </r>
      </text>
    </comment>
    <comment ref="E761" authorId="2" shapeId="0">
      <text>
        <r>
          <rPr>
            <sz val="11"/>
            <color theme="1"/>
            <rFont val="Calibri"/>
            <family val="2"/>
            <scheme val="minor"/>
          </rPr>
          <t>Seleccione un valor de la lista</t>
        </r>
      </text>
    </comment>
    <comment ref="F761" authorId="2" shapeId="0">
      <text>
        <r>
          <rPr>
            <sz val="11"/>
            <color theme="1"/>
            <rFont val="Calibri"/>
            <family val="2"/>
            <scheme val="minor"/>
          </rPr>
          <t>Introduzca el código SNIP</t>
        </r>
      </text>
    </comment>
    <comment ref="C762" authorId="2" shapeId="0">
      <text>
        <r>
          <rPr>
            <sz val="11"/>
            <color theme="1"/>
            <rFont val="Calibri"/>
            <family val="2"/>
            <scheme val="minor"/>
          </rPr>
          <t>Introduzca la fecha de inicio del proceso, en formato dd-mm-aaaa</t>
        </r>
      </text>
    </comment>
    <comment ref="F7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2" shapeId="0">
      <text/>
    </comment>
    <comment ref="C764" authorId="2" shapeId="0">
      <text>
        <r>
          <rPr>
            <sz val="11"/>
            <color theme="1"/>
            <rFont val="Calibri"/>
            <family val="2"/>
            <scheme val="minor"/>
          </rPr>
          <t>Introduzca la fecha prevista de adjudicación, en formato dd-mm-aaaa</t>
        </r>
      </text>
    </comment>
    <comment ref="F764" authorId="2" shapeId="0">
      <text/>
    </comment>
    <comment ref="F765" authorId="2" shapeId="0">
      <text/>
    </comment>
    <comment ref="A767" authorId="2" shapeId="0">
      <text>
        <r>
          <rPr>
            <sz val="11"/>
            <color theme="1"/>
            <rFont val="Calibri"/>
            <family val="2"/>
            <scheme val="minor"/>
          </rPr>
          <t>Introduzca un codigo UNSPSC</t>
        </r>
      </text>
    </comment>
    <comment ref="B767" authorId="2" shapeId="0">
      <text>
        <r>
          <rPr>
            <sz val="11"/>
            <color theme="1"/>
            <rFont val="Calibri"/>
            <family val="2"/>
            <scheme val="minor"/>
          </rPr>
          <t>Descripción calculada automáticamente a partir de código del artículo</t>
        </r>
      </text>
    </comment>
    <comment ref="C767" authorId="2" shapeId="0">
      <text>
        <r>
          <rPr>
            <sz val="11"/>
            <color theme="1"/>
            <rFont val="Calibri"/>
            <family val="2"/>
            <scheme val="minor"/>
          </rPr>
          <t>Seleccione un valor de la lista</t>
        </r>
      </text>
    </comment>
    <comment ref="D767" authorId="2" shapeId="0">
      <text>
        <r>
          <rPr>
            <sz val="11"/>
            <color theme="1"/>
            <rFont val="Calibri"/>
            <family val="2"/>
            <scheme val="minor"/>
          </rPr>
          <t>Introduzca un número con dos decimales como máximo. Debe ser igual o mayor a la "Cantidad Real Consumida"</t>
        </r>
      </text>
    </comment>
    <comment ref="E767" authorId="2" shapeId="0">
      <text>
        <r>
          <rPr>
            <sz val="11"/>
            <color theme="1"/>
            <rFont val="Calibri"/>
            <family val="2"/>
            <scheme val="minor"/>
          </rPr>
          <t>Introduzca un número con dos decimales como máximo</t>
        </r>
      </text>
    </comment>
    <comment ref="F767" authorId="2" shapeId="0">
      <text>
        <r>
          <rPr>
            <sz val="11"/>
            <color theme="1"/>
            <rFont val="Calibri"/>
            <family val="2"/>
            <scheme val="minor"/>
          </rPr>
          <t>Monto calculado automáticamente por el sistema</t>
        </r>
      </text>
    </comment>
    <comment ref="A798" authorId="2" shapeId="0">
      <text>
        <r>
          <rPr>
            <sz val="11"/>
            <color theme="1"/>
            <rFont val="Calibri"/>
            <family val="2"/>
            <scheme val="minor"/>
          </rPr>
          <t>Introducir un texto con el nombre o referencia de la contratación</t>
        </r>
      </text>
    </comment>
    <comment ref="B798" authorId="2" shapeId="0">
      <text>
        <r>
          <rPr>
            <sz val="11"/>
            <color theme="1"/>
            <rFont val="Calibri"/>
            <family val="2"/>
            <scheme val="minor"/>
          </rPr>
          <t>Introduzca un texto con la finalidad de la contratación</t>
        </r>
      </text>
    </comment>
    <comment ref="C798" authorId="2" shapeId="0">
      <text>
        <r>
          <rPr>
            <sz val="11"/>
            <color theme="1"/>
            <rFont val="Calibri"/>
            <family val="2"/>
            <scheme val="minor"/>
          </rPr>
          <t>Seleccionar un valor del listado</t>
        </r>
      </text>
    </comment>
    <comment ref="D798" authorId="2" shapeId="0">
      <text>
        <r>
          <rPr>
            <sz val="11"/>
            <color theme="1"/>
            <rFont val="Calibri"/>
            <family val="2"/>
            <scheme val="minor"/>
          </rPr>
          <t>Seleccione el tipo de procedimiento</t>
        </r>
      </text>
    </comment>
    <comment ref="E798" authorId="2" shapeId="0">
      <text>
        <r>
          <rPr>
            <sz val="11"/>
            <color theme="1"/>
            <rFont val="Calibri"/>
            <family val="2"/>
            <scheme val="minor"/>
          </rPr>
          <t>Seleccione un valor de la lista</t>
        </r>
      </text>
    </comment>
    <comment ref="F798" authorId="2" shapeId="0">
      <text>
        <r>
          <rPr>
            <sz val="11"/>
            <color theme="1"/>
            <rFont val="Calibri"/>
            <family val="2"/>
            <scheme val="minor"/>
          </rPr>
          <t>Introduzca el código SNIP</t>
        </r>
      </text>
    </comment>
    <comment ref="C799" authorId="2" shapeId="0">
      <text>
        <r>
          <rPr>
            <sz val="11"/>
            <color theme="1"/>
            <rFont val="Calibri"/>
            <family val="2"/>
            <scheme val="minor"/>
          </rPr>
          <t>Introduzca la fecha de inicio del proceso, en formato dd-mm-aaaa</t>
        </r>
      </text>
    </comment>
    <comment ref="F7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text/>
    </comment>
    <comment ref="C801" authorId="2" shapeId="0">
      <text>
        <r>
          <rPr>
            <sz val="11"/>
            <color theme="1"/>
            <rFont val="Calibri"/>
            <family val="2"/>
            <scheme val="minor"/>
          </rPr>
          <t>Introduzca la fecha prevista de adjudicación, en formato dd-mm-aaaa</t>
        </r>
      </text>
    </comment>
    <comment ref="F801" authorId="2" shapeId="0">
      <text/>
    </comment>
    <comment ref="F802" authorId="2" shapeId="0">
      <text/>
    </comment>
    <comment ref="A804" authorId="2" shapeId="0">
      <text>
        <r>
          <rPr>
            <sz val="11"/>
            <color theme="1"/>
            <rFont val="Calibri"/>
            <family val="2"/>
            <scheme val="minor"/>
          </rPr>
          <t>Introduzca un codigo UNSPSC</t>
        </r>
      </text>
    </comment>
    <comment ref="B804" authorId="2" shapeId="0">
      <text>
        <r>
          <rPr>
            <sz val="11"/>
            <color theme="1"/>
            <rFont val="Calibri"/>
            <family val="2"/>
            <scheme val="minor"/>
          </rPr>
          <t>Descripción calculada automáticamente a partir de código del artículo</t>
        </r>
      </text>
    </comment>
    <comment ref="C804" authorId="2" shapeId="0">
      <text>
        <r>
          <rPr>
            <sz val="11"/>
            <color theme="1"/>
            <rFont val="Calibri"/>
            <family val="2"/>
            <scheme val="minor"/>
          </rPr>
          <t>Seleccione un valor de la lista</t>
        </r>
      </text>
    </comment>
    <comment ref="D804" authorId="2" shapeId="0">
      <text>
        <r>
          <rPr>
            <sz val="11"/>
            <color theme="1"/>
            <rFont val="Calibri"/>
            <family val="2"/>
            <scheme val="minor"/>
          </rPr>
          <t>Introduzca un número con dos decimales como máximo. Debe ser igual o mayor a la "Cantidad Real Consumida"</t>
        </r>
      </text>
    </comment>
    <comment ref="E804" authorId="2" shapeId="0">
      <text>
        <r>
          <rPr>
            <sz val="11"/>
            <color theme="1"/>
            <rFont val="Calibri"/>
            <family val="2"/>
            <scheme val="minor"/>
          </rPr>
          <t>Introduzca un número con dos decimales como máximo</t>
        </r>
      </text>
    </comment>
    <comment ref="F804" authorId="2" shapeId="0">
      <text>
        <r>
          <rPr>
            <sz val="11"/>
            <color theme="1"/>
            <rFont val="Calibri"/>
            <family val="2"/>
            <scheme val="minor"/>
          </rPr>
          <t>Monto calculado automáticamente por el sistema</t>
        </r>
      </text>
    </comment>
    <comment ref="A809" authorId="2" shapeId="0">
      <text>
        <r>
          <rPr>
            <sz val="11"/>
            <color theme="1"/>
            <rFont val="Calibri"/>
            <family val="2"/>
            <scheme val="minor"/>
          </rPr>
          <t>Introducir un texto con el nombre o referencia de la contratación</t>
        </r>
      </text>
    </comment>
    <comment ref="B809" authorId="2" shapeId="0">
      <text>
        <r>
          <rPr>
            <sz val="11"/>
            <color theme="1"/>
            <rFont val="Calibri"/>
            <family val="2"/>
            <scheme val="minor"/>
          </rPr>
          <t>Introduzca un texto con la finalidad de la contratación</t>
        </r>
      </text>
    </comment>
    <comment ref="C809" authorId="2" shapeId="0">
      <text>
        <r>
          <rPr>
            <sz val="11"/>
            <color theme="1"/>
            <rFont val="Calibri"/>
            <family val="2"/>
            <scheme val="minor"/>
          </rPr>
          <t>Seleccionar un valor del listado</t>
        </r>
      </text>
    </comment>
    <comment ref="D809" authorId="2" shapeId="0">
      <text>
        <r>
          <rPr>
            <sz val="11"/>
            <color theme="1"/>
            <rFont val="Calibri"/>
            <family val="2"/>
            <scheme val="minor"/>
          </rPr>
          <t>Seleccione el tipo de procedimiento</t>
        </r>
      </text>
    </comment>
    <comment ref="E809" authorId="2" shapeId="0">
      <text>
        <r>
          <rPr>
            <sz val="11"/>
            <color theme="1"/>
            <rFont val="Calibri"/>
            <family val="2"/>
            <scheme val="minor"/>
          </rPr>
          <t>Seleccione un valor de la lista</t>
        </r>
      </text>
    </comment>
    <comment ref="F809" authorId="2" shapeId="0">
      <text>
        <r>
          <rPr>
            <sz val="11"/>
            <color theme="1"/>
            <rFont val="Calibri"/>
            <family val="2"/>
            <scheme val="minor"/>
          </rPr>
          <t>Introduzca el código SNIP</t>
        </r>
      </text>
    </comment>
    <comment ref="C810" authorId="2" shapeId="0">
      <text>
        <r>
          <rPr>
            <sz val="11"/>
            <color theme="1"/>
            <rFont val="Calibri"/>
            <family val="2"/>
            <scheme val="minor"/>
          </rPr>
          <t>Introduzca la fecha de inicio del proceso, en formato dd-mm-aaaa</t>
        </r>
      </text>
    </comment>
    <comment ref="F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text/>
    </comment>
    <comment ref="C812" authorId="2" shapeId="0">
      <text>
        <r>
          <rPr>
            <sz val="11"/>
            <color theme="1"/>
            <rFont val="Calibri"/>
            <family val="2"/>
            <scheme val="minor"/>
          </rPr>
          <t>Introduzca la fecha prevista de adjudicación, en formato dd-mm-aaaa</t>
        </r>
      </text>
    </comment>
    <comment ref="F812" authorId="2" shapeId="0">
      <text/>
    </comment>
    <comment ref="F813" authorId="2" shapeId="0">
      <text/>
    </comment>
    <comment ref="A815" authorId="2" shapeId="0">
      <text>
        <r>
          <rPr>
            <sz val="11"/>
            <color theme="1"/>
            <rFont val="Calibri"/>
            <family val="2"/>
            <scheme val="minor"/>
          </rPr>
          <t>Introduzca un codigo UNSPSC</t>
        </r>
      </text>
    </comment>
    <comment ref="B815" authorId="2" shapeId="0">
      <text>
        <r>
          <rPr>
            <sz val="11"/>
            <color theme="1"/>
            <rFont val="Calibri"/>
            <family val="2"/>
            <scheme val="minor"/>
          </rPr>
          <t>Descripción calculada automáticamente a partir de código del artículo</t>
        </r>
      </text>
    </comment>
    <comment ref="C815" authorId="2" shapeId="0">
      <text>
        <r>
          <rPr>
            <sz val="11"/>
            <color theme="1"/>
            <rFont val="Calibri"/>
            <family val="2"/>
            <scheme val="minor"/>
          </rPr>
          <t>Seleccione un valor de la lista</t>
        </r>
      </text>
    </comment>
    <comment ref="D815" authorId="2" shapeId="0">
      <text>
        <r>
          <rPr>
            <sz val="11"/>
            <color theme="1"/>
            <rFont val="Calibri"/>
            <family val="2"/>
            <scheme val="minor"/>
          </rPr>
          <t>Introduzca un número con dos decimales como máximo. Debe ser igual o mayor a la "Cantidad Real Consumida"</t>
        </r>
      </text>
    </comment>
    <comment ref="E815" authorId="2" shapeId="0">
      <text>
        <r>
          <rPr>
            <sz val="11"/>
            <color theme="1"/>
            <rFont val="Calibri"/>
            <family val="2"/>
            <scheme val="minor"/>
          </rPr>
          <t>Introduzca un número con dos decimales como máximo</t>
        </r>
      </text>
    </comment>
    <comment ref="F815" authorId="2" shapeId="0">
      <text>
        <r>
          <rPr>
            <sz val="11"/>
            <color theme="1"/>
            <rFont val="Calibri"/>
            <family val="2"/>
            <scheme val="minor"/>
          </rPr>
          <t>Monto calculado automáticamente por el sistema</t>
        </r>
      </text>
    </comment>
    <comment ref="A823" authorId="2" shapeId="0">
      <text>
        <r>
          <rPr>
            <sz val="11"/>
            <color theme="1"/>
            <rFont val="Calibri"/>
            <family val="2"/>
            <scheme val="minor"/>
          </rPr>
          <t>Introducir un texto con el nombre o referencia de la contratación</t>
        </r>
      </text>
    </comment>
    <comment ref="B823" authorId="2" shapeId="0">
      <text>
        <r>
          <rPr>
            <sz val="11"/>
            <color theme="1"/>
            <rFont val="Calibri"/>
            <family val="2"/>
            <scheme val="minor"/>
          </rPr>
          <t>Introduzca un texto con la finalidad de la contratación</t>
        </r>
      </text>
    </comment>
    <comment ref="C823" authorId="2" shapeId="0">
      <text>
        <r>
          <rPr>
            <sz val="11"/>
            <color theme="1"/>
            <rFont val="Calibri"/>
            <family val="2"/>
            <scheme val="minor"/>
          </rPr>
          <t>Seleccionar un valor del listado</t>
        </r>
      </text>
    </comment>
    <comment ref="D823" authorId="2" shapeId="0">
      <text>
        <r>
          <rPr>
            <sz val="11"/>
            <color theme="1"/>
            <rFont val="Calibri"/>
            <family val="2"/>
            <scheme val="minor"/>
          </rPr>
          <t>Seleccione el tipo de procedimiento</t>
        </r>
      </text>
    </comment>
    <comment ref="E823" authorId="2" shapeId="0">
      <text>
        <r>
          <rPr>
            <sz val="11"/>
            <color theme="1"/>
            <rFont val="Calibri"/>
            <family val="2"/>
            <scheme val="minor"/>
          </rPr>
          <t>Seleccione un valor de la lista</t>
        </r>
      </text>
    </comment>
    <comment ref="F823" authorId="2" shapeId="0">
      <text>
        <r>
          <rPr>
            <sz val="11"/>
            <color theme="1"/>
            <rFont val="Calibri"/>
            <family val="2"/>
            <scheme val="minor"/>
          </rPr>
          <t>Introduzca el código SNIP</t>
        </r>
      </text>
    </comment>
    <comment ref="C824" authorId="2" shapeId="0">
      <text>
        <r>
          <rPr>
            <sz val="11"/>
            <color theme="1"/>
            <rFont val="Calibri"/>
            <family val="2"/>
            <scheme val="minor"/>
          </rPr>
          <t>Introduzca la fecha de inicio del proceso, en formato dd-mm-aaaa</t>
        </r>
      </text>
    </comment>
    <comment ref="F8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2" shapeId="0">
      <text/>
    </comment>
    <comment ref="C826" authorId="2" shapeId="0">
      <text>
        <r>
          <rPr>
            <sz val="11"/>
            <color theme="1"/>
            <rFont val="Calibri"/>
            <family val="2"/>
            <scheme val="minor"/>
          </rPr>
          <t>Introduzca la fecha prevista de adjudicación, en formato dd-mm-aaaa</t>
        </r>
      </text>
    </comment>
    <comment ref="F826" authorId="2" shapeId="0">
      <text/>
    </comment>
    <comment ref="F827" authorId="2" shapeId="0">
      <text/>
    </comment>
    <comment ref="A829" authorId="2" shapeId="0">
      <text>
        <r>
          <rPr>
            <sz val="11"/>
            <color theme="1"/>
            <rFont val="Calibri"/>
            <family val="2"/>
            <scheme val="minor"/>
          </rPr>
          <t>Introduzca un codigo UNSPSC</t>
        </r>
      </text>
    </comment>
    <comment ref="B829" authorId="2" shapeId="0">
      <text>
        <r>
          <rPr>
            <sz val="11"/>
            <color theme="1"/>
            <rFont val="Calibri"/>
            <family val="2"/>
            <scheme val="minor"/>
          </rPr>
          <t>Descripción calculada automáticamente a partir de código del artículo</t>
        </r>
      </text>
    </comment>
    <comment ref="C829" authorId="2" shapeId="0">
      <text>
        <r>
          <rPr>
            <sz val="11"/>
            <color theme="1"/>
            <rFont val="Calibri"/>
            <family val="2"/>
            <scheme val="minor"/>
          </rPr>
          <t>Seleccione un valor de la lista</t>
        </r>
      </text>
    </comment>
    <comment ref="D829" authorId="2" shapeId="0">
      <text>
        <r>
          <rPr>
            <sz val="11"/>
            <color theme="1"/>
            <rFont val="Calibri"/>
            <family val="2"/>
            <scheme val="minor"/>
          </rPr>
          <t>Introduzca un número con dos decimales como máximo. Debe ser igual o mayor a la "Cantidad Real Consumida"</t>
        </r>
      </text>
    </comment>
    <comment ref="E829" authorId="2" shapeId="0">
      <text>
        <r>
          <rPr>
            <sz val="11"/>
            <color theme="1"/>
            <rFont val="Calibri"/>
            <family val="2"/>
            <scheme val="minor"/>
          </rPr>
          <t>Introduzca un número con dos decimales como máximo</t>
        </r>
      </text>
    </comment>
    <comment ref="F829" authorId="2" shapeId="0">
      <text>
        <r>
          <rPr>
            <sz val="11"/>
            <color theme="1"/>
            <rFont val="Calibri"/>
            <family val="2"/>
            <scheme val="minor"/>
          </rPr>
          <t>Monto calculado automáticamente por el sistema</t>
        </r>
      </text>
    </comment>
    <comment ref="A838" authorId="2" shapeId="0">
      <text>
        <r>
          <rPr>
            <sz val="11"/>
            <color theme="1"/>
            <rFont val="Calibri"/>
            <family val="2"/>
            <scheme val="minor"/>
          </rPr>
          <t>Introducir un texto con el nombre o referencia de la contratación</t>
        </r>
      </text>
    </comment>
    <comment ref="B838" authorId="2" shapeId="0">
      <text>
        <r>
          <rPr>
            <sz val="11"/>
            <color theme="1"/>
            <rFont val="Calibri"/>
            <family val="2"/>
            <scheme val="minor"/>
          </rPr>
          <t>Introduzca un texto con la finalidad de la contratación</t>
        </r>
      </text>
    </comment>
    <comment ref="C838" authorId="2" shapeId="0">
      <text>
        <r>
          <rPr>
            <sz val="11"/>
            <color theme="1"/>
            <rFont val="Calibri"/>
            <family val="2"/>
            <scheme val="minor"/>
          </rPr>
          <t>Seleccionar un valor del listado</t>
        </r>
      </text>
    </comment>
    <comment ref="D838" authorId="2" shapeId="0">
      <text>
        <r>
          <rPr>
            <sz val="11"/>
            <color theme="1"/>
            <rFont val="Calibri"/>
            <family val="2"/>
            <scheme val="minor"/>
          </rPr>
          <t>Seleccione el tipo de procedimiento</t>
        </r>
      </text>
    </comment>
    <comment ref="E838" authorId="2" shapeId="0">
      <text>
        <r>
          <rPr>
            <sz val="11"/>
            <color theme="1"/>
            <rFont val="Calibri"/>
            <family val="2"/>
            <scheme val="minor"/>
          </rPr>
          <t>Seleccione un valor de la lista</t>
        </r>
      </text>
    </comment>
    <comment ref="F838" authorId="2" shapeId="0">
      <text>
        <r>
          <rPr>
            <sz val="11"/>
            <color theme="1"/>
            <rFont val="Calibri"/>
            <family val="2"/>
            <scheme val="minor"/>
          </rPr>
          <t>Introduzca el código SNIP</t>
        </r>
      </text>
    </comment>
    <comment ref="C839" authorId="2" shapeId="0">
      <text>
        <r>
          <rPr>
            <sz val="11"/>
            <color theme="1"/>
            <rFont val="Calibri"/>
            <family val="2"/>
            <scheme val="minor"/>
          </rPr>
          <t>Introduzca la fecha de inicio del proceso, en formato dd-mm-aaaa</t>
        </r>
      </text>
    </comment>
    <comment ref="F8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text/>
    </comment>
    <comment ref="C841" authorId="2" shapeId="0">
      <text>
        <r>
          <rPr>
            <sz val="11"/>
            <color theme="1"/>
            <rFont val="Calibri"/>
            <family val="2"/>
            <scheme val="minor"/>
          </rPr>
          <t>Introduzca la fecha prevista de adjudicación, en formato dd-mm-aaaa</t>
        </r>
      </text>
    </comment>
    <comment ref="F841" authorId="2" shapeId="0">
      <text/>
    </comment>
    <comment ref="F842" authorId="2" shapeId="0">
      <text/>
    </comment>
    <comment ref="A844" authorId="2" shapeId="0">
      <text>
        <r>
          <rPr>
            <sz val="11"/>
            <color theme="1"/>
            <rFont val="Calibri"/>
            <family val="2"/>
            <scheme val="minor"/>
          </rPr>
          <t>Introduzca un codigo UNSPSC</t>
        </r>
      </text>
    </comment>
    <comment ref="B844" authorId="2" shapeId="0">
      <text>
        <r>
          <rPr>
            <sz val="11"/>
            <color theme="1"/>
            <rFont val="Calibri"/>
            <family val="2"/>
            <scheme val="minor"/>
          </rPr>
          <t>Descripción calculada automáticamente a partir de código del artículo</t>
        </r>
      </text>
    </comment>
    <comment ref="C844" authorId="2" shapeId="0">
      <text>
        <r>
          <rPr>
            <sz val="11"/>
            <color theme="1"/>
            <rFont val="Calibri"/>
            <family val="2"/>
            <scheme val="minor"/>
          </rPr>
          <t>Seleccione un valor de la lista</t>
        </r>
      </text>
    </comment>
    <comment ref="D844" authorId="2" shapeId="0">
      <text>
        <r>
          <rPr>
            <sz val="11"/>
            <color theme="1"/>
            <rFont val="Calibri"/>
            <family val="2"/>
            <scheme val="minor"/>
          </rPr>
          <t>Introduzca un número con dos decimales como máximo. Debe ser igual o mayor a la "Cantidad Real Consumida"</t>
        </r>
      </text>
    </comment>
    <comment ref="E844" authorId="2" shapeId="0">
      <text>
        <r>
          <rPr>
            <sz val="11"/>
            <color theme="1"/>
            <rFont val="Calibri"/>
            <family val="2"/>
            <scheme val="minor"/>
          </rPr>
          <t>Introduzca un número con dos decimales como máximo</t>
        </r>
      </text>
    </comment>
    <comment ref="F844" authorId="2" shapeId="0">
      <text>
        <r>
          <rPr>
            <sz val="11"/>
            <color theme="1"/>
            <rFont val="Calibri"/>
            <family val="2"/>
            <scheme val="minor"/>
          </rPr>
          <t>Monto calculado automáticamente por el sistema</t>
        </r>
      </text>
    </comment>
    <comment ref="A854" authorId="2" shapeId="0">
      <text>
        <r>
          <rPr>
            <sz val="11"/>
            <color theme="1"/>
            <rFont val="Calibri"/>
            <family val="2"/>
            <scheme val="minor"/>
          </rPr>
          <t>Introducir un texto con el nombre o referencia de la contratación</t>
        </r>
      </text>
    </comment>
    <comment ref="B854" authorId="2" shapeId="0">
      <text>
        <r>
          <rPr>
            <sz val="11"/>
            <color theme="1"/>
            <rFont val="Calibri"/>
            <family val="2"/>
            <scheme val="minor"/>
          </rPr>
          <t>Introduzca un texto con la finalidad de la contratación</t>
        </r>
      </text>
    </comment>
    <comment ref="C854" authorId="2" shapeId="0">
      <text>
        <r>
          <rPr>
            <sz val="11"/>
            <color theme="1"/>
            <rFont val="Calibri"/>
            <family val="2"/>
            <scheme val="minor"/>
          </rPr>
          <t>Seleccionar un valor del listado</t>
        </r>
      </text>
    </comment>
    <comment ref="D854" authorId="2" shapeId="0">
      <text>
        <r>
          <rPr>
            <sz val="11"/>
            <color theme="1"/>
            <rFont val="Calibri"/>
            <family val="2"/>
            <scheme val="minor"/>
          </rPr>
          <t>Seleccione el tipo de procedimiento</t>
        </r>
      </text>
    </comment>
    <comment ref="E854" authorId="2" shapeId="0">
      <text>
        <r>
          <rPr>
            <sz val="11"/>
            <color theme="1"/>
            <rFont val="Calibri"/>
            <family val="2"/>
            <scheme val="minor"/>
          </rPr>
          <t>Seleccione un valor de la lista</t>
        </r>
      </text>
    </comment>
    <comment ref="F854" authorId="2" shapeId="0">
      <text>
        <r>
          <rPr>
            <sz val="11"/>
            <color theme="1"/>
            <rFont val="Calibri"/>
            <family val="2"/>
            <scheme val="minor"/>
          </rPr>
          <t>Introduzca el código SNIP</t>
        </r>
      </text>
    </comment>
    <comment ref="C855" authorId="2" shapeId="0">
      <text>
        <r>
          <rPr>
            <sz val="11"/>
            <color theme="1"/>
            <rFont val="Calibri"/>
            <family val="2"/>
            <scheme val="minor"/>
          </rPr>
          <t>Introduzca la fecha de inicio del proceso, en formato dd-mm-aaaa</t>
        </r>
      </text>
    </comment>
    <comment ref="F8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2" shapeId="0">
      <text/>
    </comment>
    <comment ref="C857" authorId="2" shapeId="0">
      <text>
        <r>
          <rPr>
            <sz val="11"/>
            <color theme="1"/>
            <rFont val="Calibri"/>
            <family val="2"/>
            <scheme val="minor"/>
          </rPr>
          <t>Introduzca la fecha prevista de adjudicación, en formato dd-mm-aaaa</t>
        </r>
      </text>
    </comment>
    <comment ref="F857" authorId="2" shapeId="0">
      <text/>
    </comment>
    <comment ref="F858" authorId="2" shapeId="0">
      <text/>
    </comment>
    <comment ref="A860" authorId="2" shapeId="0">
      <text>
        <r>
          <rPr>
            <sz val="11"/>
            <color theme="1"/>
            <rFont val="Calibri"/>
            <family val="2"/>
            <scheme val="minor"/>
          </rPr>
          <t>Introduzca un codigo UNSPSC</t>
        </r>
      </text>
    </comment>
    <comment ref="B860" authorId="2" shapeId="0">
      <text>
        <r>
          <rPr>
            <sz val="11"/>
            <color theme="1"/>
            <rFont val="Calibri"/>
            <family val="2"/>
            <scheme val="minor"/>
          </rPr>
          <t>Descripción calculada automáticamente a partir de código del artículo</t>
        </r>
      </text>
    </comment>
    <comment ref="C860" authorId="2" shapeId="0">
      <text>
        <r>
          <rPr>
            <sz val="11"/>
            <color theme="1"/>
            <rFont val="Calibri"/>
            <family val="2"/>
            <scheme val="minor"/>
          </rPr>
          <t>Seleccione un valor de la lista</t>
        </r>
      </text>
    </comment>
    <comment ref="D860" authorId="2" shapeId="0">
      <text>
        <r>
          <rPr>
            <sz val="11"/>
            <color theme="1"/>
            <rFont val="Calibri"/>
            <family val="2"/>
            <scheme val="minor"/>
          </rPr>
          <t>Introduzca un número con dos decimales como máximo. Debe ser igual o mayor a la "Cantidad Real Consumida"</t>
        </r>
      </text>
    </comment>
    <comment ref="E860" authorId="2" shapeId="0">
      <text>
        <r>
          <rPr>
            <sz val="11"/>
            <color theme="1"/>
            <rFont val="Calibri"/>
            <family val="2"/>
            <scheme val="minor"/>
          </rPr>
          <t>Introduzca un número con dos decimales como máximo</t>
        </r>
      </text>
    </comment>
    <comment ref="F860" authorId="2" shapeId="0">
      <text>
        <r>
          <rPr>
            <sz val="11"/>
            <color theme="1"/>
            <rFont val="Calibri"/>
            <family val="2"/>
            <scheme val="minor"/>
          </rPr>
          <t>Monto calculado automáticamente por el sistema</t>
        </r>
      </text>
    </comment>
    <comment ref="A865" authorId="2" shapeId="0">
      <text>
        <r>
          <rPr>
            <sz val="11"/>
            <color theme="1"/>
            <rFont val="Calibri"/>
            <family val="2"/>
            <scheme val="minor"/>
          </rPr>
          <t>Introducir un texto con el nombre o referencia de la contratación</t>
        </r>
      </text>
    </comment>
    <comment ref="B865" authorId="2" shapeId="0">
      <text>
        <r>
          <rPr>
            <sz val="11"/>
            <color theme="1"/>
            <rFont val="Calibri"/>
            <family val="2"/>
            <scheme val="minor"/>
          </rPr>
          <t>Introduzca un texto con la finalidad de la contratación</t>
        </r>
      </text>
    </comment>
    <comment ref="C865" authorId="2" shapeId="0">
      <text>
        <r>
          <rPr>
            <sz val="11"/>
            <color theme="1"/>
            <rFont val="Calibri"/>
            <family val="2"/>
            <scheme val="minor"/>
          </rPr>
          <t>Seleccionar un valor del listado</t>
        </r>
      </text>
    </comment>
    <comment ref="D865" authorId="2" shapeId="0">
      <text>
        <r>
          <rPr>
            <sz val="11"/>
            <color theme="1"/>
            <rFont val="Calibri"/>
            <family val="2"/>
            <scheme val="minor"/>
          </rPr>
          <t>Seleccione el tipo de procedimiento</t>
        </r>
      </text>
    </comment>
    <comment ref="E865" authorId="2" shapeId="0">
      <text>
        <r>
          <rPr>
            <sz val="11"/>
            <color theme="1"/>
            <rFont val="Calibri"/>
            <family val="2"/>
            <scheme val="minor"/>
          </rPr>
          <t>Seleccione un valor de la lista</t>
        </r>
      </text>
    </comment>
    <comment ref="F865" authorId="2" shapeId="0">
      <text>
        <r>
          <rPr>
            <sz val="11"/>
            <color theme="1"/>
            <rFont val="Calibri"/>
            <family val="2"/>
            <scheme val="minor"/>
          </rPr>
          <t>Introduzca el código SNIP</t>
        </r>
      </text>
    </comment>
    <comment ref="C866" authorId="2" shapeId="0">
      <text>
        <r>
          <rPr>
            <sz val="11"/>
            <color theme="1"/>
            <rFont val="Calibri"/>
            <family val="2"/>
            <scheme val="minor"/>
          </rPr>
          <t>Introduzca la fecha de inicio del proceso, en formato dd-mm-aaaa</t>
        </r>
      </text>
    </comment>
    <comment ref="F8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2" shapeId="0">
      <text/>
    </comment>
    <comment ref="C868" authorId="2" shapeId="0">
      <text>
        <r>
          <rPr>
            <sz val="11"/>
            <color theme="1"/>
            <rFont val="Calibri"/>
            <family val="2"/>
            <scheme val="minor"/>
          </rPr>
          <t>Introduzca la fecha prevista de adjudicación, en formato dd-mm-aaaa</t>
        </r>
      </text>
    </comment>
    <comment ref="F868" authorId="2" shapeId="0">
      <text/>
    </comment>
    <comment ref="F869" authorId="2" shapeId="0">
      <text/>
    </comment>
    <comment ref="A871" authorId="2" shapeId="0">
      <text>
        <r>
          <rPr>
            <sz val="11"/>
            <color theme="1"/>
            <rFont val="Calibri"/>
            <family val="2"/>
            <scheme val="minor"/>
          </rPr>
          <t>Introduzca un codigo UNSPSC</t>
        </r>
      </text>
    </comment>
    <comment ref="B871" authorId="2" shapeId="0">
      <text>
        <r>
          <rPr>
            <sz val="11"/>
            <color theme="1"/>
            <rFont val="Calibri"/>
            <family val="2"/>
            <scheme val="minor"/>
          </rPr>
          <t>Descripción calculada automáticamente a partir de código del artículo</t>
        </r>
      </text>
    </comment>
    <comment ref="C871" authorId="2" shapeId="0">
      <text>
        <r>
          <rPr>
            <sz val="11"/>
            <color theme="1"/>
            <rFont val="Calibri"/>
            <family val="2"/>
            <scheme val="minor"/>
          </rPr>
          <t>Seleccione un valor de la lista</t>
        </r>
      </text>
    </comment>
    <comment ref="D871" authorId="2" shapeId="0">
      <text>
        <r>
          <rPr>
            <sz val="11"/>
            <color theme="1"/>
            <rFont val="Calibri"/>
            <family val="2"/>
            <scheme val="minor"/>
          </rPr>
          <t>Introduzca un número con dos decimales como máximo. Debe ser igual o mayor a la "Cantidad Real Consumida"</t>
        </r>
      </text>
    </comment>
    <comment ref="E871" authorId="2" shapeId="0">
      <text>
        <r>
          <rPr>
            <sz val="11"/>
            <color theme="1"/>
            <rFont val="Calibri"/>
            <family val="2"/>
            <scheme val="minor"/>
          </rPr>
          <t>Introduzca un número con dos decimales como máximo</t>
        </r>
      </text>
    </comment>
    <comment ref="F871" authorId="2" shapeId="0">
      <text>
        <r>
          <rPr>
            <sz val="11"/>
            <color theme="1"/>
            <rFont val="Calibri"/>
            <family val="2"/>
            <scheme val="minor"/>
          </rPr>
          <t>Monto calculado automáticamente por el sistema</t>
        </r>
      </text>
    </comment>
    <comment ref="A876" authorId="2" shapeId="0">
      <text>
        <r>
          <rPr>
            <sz val="11"/>
            <color theme="1"/>
            <rFont val="Calibri"/>
            <family val="2"/>
            <scheme val="minor"/>
          </rPr>
          <t>Introducir un texto con el nombre o referencia de la contratación</t>
        </r>
      </text>
    </comment>
    <comment ref="B876" authorId="2" shapeId="0">
      <text>
        <r>
          <rPr>
            <sz val="11"/>
            <color theme="1"/>
            <rFont val="Calibri"/>
            <family val="2"/>
            <scheme val="minor"/>
          </rPr>
          <t>Introduzca un texto con la finalidad de la contratación</t>
        </r>
      </text>
    </comment>
    <comment ref="C876" authorId="2" shapeId="0">
      <text>
        <r>
          <rPr>
            <sz val="11"/>
            <color theme="1"/>
            <rFont val="Calibri"/>
            <family val="2"/>
            <scheme val="minor"/>
          </rPr>
          <t>Seleccionar un valor del listado</t>
        </r>
      </text>
    </comment>
    <comment ref="D876" authorId="2" shapeId="0">
      <text>
        <r>
          <rPr>
            <sz val="11"/>
            <color theme="1"/>
            <rFont val="Calibri"/>
            <family val="2"/>
            <scheme val="minor"/>
          </rPr>
          <t>Seleccione el tipo de procedimiento</t>
        </r>
      </text>
    </comment>
    <comment ref="E876" authorId="2" shapeId="0">
      <text>
        <r>
          <rPr>
            <sz val="11"/>
            <color theme="1"/>
            <rFont val="Calibri"/>
            <family val="2"/>
            <scheme val="minor"/>
          </rPr>
          <t>Seleccione un valor de la lista</t>
        </r>
      </text>
    </comment>
    <comment ref="F876" authorId="2" shapeId="0">
      <text>
        <r>
          <rPr>
            <sz val="11"/>
            <color theme="1"/>
            <rFont val="Calibri"/>
            <family val="2"/>
            <scheme val="minor"/>
          </rPr>
          <t>Introduzca el código SNIP</t>
        </r>
      </text>
    </comment>
    <comment ref="C877" authorId="2" shapeId="0">
      <text>
        <r>
          <rPr>
            <sz val="11"/>
            <color theme="1"/>
            <rFont val="Calibri"/>
            <family val="2"/>
            <scheme val="minor"/>
          </rPr>
          <t>Introduzca la fecha de inicio del proceso, en formato dd-mm-aaaa</t>
        </r>
      </text>
    </comment>
    <comment ref="F8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2" shapeId="0">
      <text/>
    </comment>
    <comment ref="C879" authorId="2" shapeId="0">
      <text>
        <r>
          <rPr>
            <sz val="11"/>
            <color theme="1"/>
            <rFont val="Calibri"/>
            <family val="2"/>
            <scheme val="minor"/>
          </rPr>
          <t>Introduzca la fecha prevista de adjudicación, en formato dd-mm-aaaa</t>
        </r>
      </text>
    </comment>
    <comment ref="F879" authorId="2" shapeId="0">
      <text/>
    </comment>
    <comment ref="F880" authorId="2" shapeId="0">
      <text/>
    </comment>
    <comment ref="A882" authorId="2" shapeId="0">
      <text>
        <r>
          <rPr>
            <sz val="11"/>
            <color theme="1"/>
            <rFont val="Calibri"/>
            <family val="2"/>
            <scheme val="minor"/>
          </rPr>
          <t>Introduzca un codigo UNSPSC</t>
        </r>
      </text>
    </comment>
    <comment ref="B882" authorId="2" shapeId="0">
      <text>
        <r>
          <rPr>
            <sz val="11"/>
            <color theme="1"/>
            <rFont val="Calibri"/>
            <family val="2"/>
            <scheme val="minor"/>
          </rPr>
          <t>Descripción calculada automáticamente a partir de código del artículo</t>
        </r>
      </text>
    </comment>
    <comment ref="C882" authorId="2" shapeId="0">
      <text>
        <r>
          <rPr>
            <sz val="11"/>
            <color theme="1"/>
            <rFont val="Calibri"/>
            <family val="2"/>
            <scheme val="minor"/>
          </rPr>
          <t>Seleccione un valor de la lista</t>
        </r>
      </text>
    </comment>
    <comment ref="D882" authorId="2" shapeId="0">
      <text>
        <r>
          <rPr>
            <sz val="11"/>
            <color theme="1"/>
            <rFont val="Calibri"/>
            <family val="2"/>
            <scheme val="minor"/>
          </rPr>
          <t>Introduzca un número con dos decimales como máximo. Debe ser igual o mayor a la "Cantidad Real Consumida"</t>
        </r>
      </text>
    </comment>
    <comment ref="E882" authorId="2" shapeId="0">
      <text>
        <r>
          <rPr>
            <sz val="11"/>
            <color theme="1"/>
            <rFont val="Calibri"/>
            <family val="2"/>
            <scheme val="minor"/>
          </rPr>
          <t>Introduzca un número con dos decimales como máximo</t>
        </r>
      </text>
    </comment>
    <comment ref="F882" authorId="2" shapeId="0">
      <text>
        <r>
          <rPr>
            <sz val="11"/>
            <color theme="1"/>
            <rFont val="Calibri"/>
            <family val="2"/>
            <scheme val="minor"/>
          </rPr>
          <t>Monto calculado automáticamente por el sistema</t>
        </r>
      </text>
    </comment>
    <comment ref="A887" authorId="2" shapeId="0">
      <text>
        <r>
          <rPr>
            <sz val="11"/>
            <color theme="1"/>
            <rFont val="Calibri"/>
            <family val="2"/>
            <scheme val="minor"/>
          </rPr>
          <t>Introducir un texto con el nombre o referencia de la contratación</t>
        </r>
      </text>
    </comment>
    <comment ref="B887" authorId="2" shapeId="0">
      <text>
        <r>
          <rPr>
            <sz val="11"/>
            <color theme="1"/>
            <rFont val="Calibri"/>
            <family val="2"/>
            <scheme val="minor"/>
          </rPr>
          <t>Introduzca un texto con la finalidad de la contratación</t>
        </r>
      </text>
    </comment>
    <comment ref="C887" authorId="2" shapeId="0">
      <text>
        <r>
          <rPr>
            <sz val="11"/>
            <color theme="1"/>
            <rFont val="Calibri"/>
            <family val="2"/>
            <scheme val="minor"/>
          </rPr>
          <t>Seleccionar un valor del listado</t>
        </r>
      </text>
    </comment>
    <comment ref="D887" authorId="2" shapeId="0">
      <text>
        <r>
          <rPr>
            <sz val="11"/>
            <color theme="1"/>
            <rFont val="Calibri"/>
            <family val="2"/>
            <scheme val="minor"/>
          </rPr>
          <t>Seleccione el tipo de procedimiento</t>
        </r>
      </text>
    </comment>
    <comment ref="E887" authorId="2" shapeId="0">
      <text>
        <r>
          <rPr>
            <sz val="11"/>
            <color theme="1"/>
            <rFont val="Calibri"/>
            <family val="2"/>
            <scheme val="minor"/>
          </rPr>
          <t>Seleccione un valor de la lista</t>
        </r>
      </text>
    </comment>
    <comment ref="F887" authorId="2" shapeId="0">
      <text>
        <r>
          <rPr>
            <sz val="11"/>
            <color theme="1"/>
            <rFont val="Calibri"/>
            <family val="2"/>
            <scheme val="minor"/>
          </rPr>
          <t>Introduzca el código SNIP</t>
        </r>
      </text>
    </comment>
    <comment ref="C888" authorId="2" shapeId="0">
      <text>
        <r>
          <rPr>
            <sz val="11"/>
            <color theme="1"/>
            <rFont val="Calibri"/>
            <family val="2"/>
            <scheme val="minor"/>
          </rPr>
          <t>Introduzca la fecha de inicio del proceso, en formato dd-mm-aaaa</t>
        </r>
      </text>
    </comment>
    <comment ref="F8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2" shapeId="0">
      <text/>
    </comment>
    <comment ref="C890" authorId="2" shapeId="0">
      <text>
        <r>
          <rPr>
            <sz val="11"/>
            <color theme="1"/>
            <rFont val="Calibri"/>
            <family val="2"/>
            <scheme val="minor"/>
          </rPr>
          <t>Introduzca la fecha prevista de adjudicación, en formato dd-mm-aaaa</t>
        </r>
      </text>
    </comment>
    <comment ref="F890" authorId="2" shapeId="0">
      <text/>
    </comment>
    <comment ref="F891" authorId="2" shapeId="0">
      <text/>
    </comment>
    <comment ref="A893" authorId="2" shapeId="0">
      <text>
        <r>
          <rPr>
            <sz val="11"/>
            <color theme="1"/>
            <rFont val="Calibri"/>
            <family val="2"/>
            <scheme val="minor"/>
          </rPr>
          <t>Introduzca un codigo UNSPSC</t>
        </r>
      </text>
    </comment>
    <comment ref="B893" authorId="2" shapeId="0">
      <text>
        <r>
          <rPr>
            <sz val="11"/>
            <color theme="1"/>
            <rFont val="Calibri"/>
            <family val="2"/>
            <scheme val="minor"/>
          </rPr>
          <t>Descripción calculada automáticamente a partir de código del artículo</t>
        </r>
      </text>
    </comment>
    <comment ref="C893" authorId="2" shapeId="0">
      <text>
        <r>
          <rPr>
            <sz val="11"/>
            <color theme="1"/>
            <rFont val="Calibri"/>
            <family val="2"/>
            <scheme val="minor"/>
          </rPr>
          <t>Seleccione un valor de la lista</t>
        </r>
      </text>
    </comment>
    <comment ref="D893" authorId="2" shapeId="0">
      <text>
        <r>
          <rPr>
            <sz val="11"/>
            <color theme="1"/>
            <rFont val="Calibri"/>
            <family val="2"/>
            <scheme val="minor"/>
          </rPr>
          <t>Introduzca un número con dos decimales como máximo. Debe ser igual o mayor a la "Cantidad Real Consumida"</t>
        </r>
      </text>
    </comment>
    <comment ref="E893" authorId="2" shapeId="0">
      <text>
        <r>
          <rPr>
            <sz val="11"/>
            <color theme="1"/>
            <rFont val="Calibri"/>
            <family val="2"/>
            <scheme val="minor"/>
          </rPr>
          <t>Introduzca un número con dos decimales como máximo</t>
        </r>
      </text>
    </comment>
    <comment ref="F893" authorId="2" shapeId="0">
      <text>
        <r>
          <rPr>
            <sz val="11"/>
            <color theme="1"/>
            <rFont val="Calibri"/>
            <family val="2"/>
            <scheme val="minor"/>
          </rPr>
          <t>Monto calculado automáticamente por el sistema</t>
        </r>
      </text>
    </comment>
    <comment ref="A898" authorId="2" shapeId="0">
      <text>
        <r>
          <rPr>
            <sz val="11"/>
            <color theme="1"/>
            <rFont val="Calibri"/>
            <family val="2"/>
            <scheme val="minor"/>
          </rPr>
          <t>Introducir un texto con el nombre o referencia de la contratación</t>
        </r>
      </text>
    </comment>
    <comment ref="B898" authorId="2" shapeId="0">
      <text>
        <r>
          <rPr>
            <sz val="11"/>
            <color theme="1"/>
            <rFont val="Calibri"/>
            <family val="2"/>
            <scheme val="minor"/>
          </rPr>
          <t>Introduzca un texto con la finalidad de la contratación</t>
        </r>
      </text>
    </comment>
    <comment ref="C898" authorId="2" shapeId="0">
      <text>
        <r>
          <rPr>
            <sz val="11"/>
            <color theme="1"/>
            <rFont val="Calibri"/>
            <family val="2"/>
            <scheme val="minor"/>
          </rPr>
          <t>Seleccionar un valor del listado</t>
        </r>
      </text>
    </comment>
    <comment ref="D898" authorId="2" shapeId="0">
      <text>
        <r>
          <rPr>
            <sz val="11"/>
            <color theme="1"/>
            <rFont val="Calibri"/>
            <family val="2"/>
            <scheme val="minor"/>
          </rPr>
          <t>Seleccione el tipo de procedimiento</t>
        </r>
      </text>
    </comment>
    <comment ref="E898" authorId="2" shapeId="0">
      <text>
        <r>
          <rPr>
            <sz val="11"/>
            <color theme="1"/>
            <rFont val="Calibri"/>
            <family val="2"/>
            <scheme val="minor"/>
          </rPr>
          <t>Seleccione un valor de la lista</t>
        </r>
      </text>
    </comment>
    <comment ref="F898" authorId="2" shapeId="0">
      <text>
        <r>
          <rPr>
            <sz val="11"/>
            <color theme="1"/>
            <rFont val="Calibri"/>
            <family val="2"/>
            <scheme val="minor"/>
          </rPr>
          <t>Introduzca el código SNIP</t>
        </r>
      </text>
    </comment>
    <comment ref="C899" authorId="2" shapeId="0">
      <text>
        <r>
          <rPr>
            <sz val="11"/>
            <color theme="1"/>
            <rFont val="Calibri"/>
            <family val="2"/>
            <scheme val="minor"/>
          </rPr>
          <t>Introduzca la fecha de inicio del proceso, en formato dd-mm-aaaa</t>
        </r>
      </text>
    </comment>
    <comment ref="F8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2" shapeId="0">
      <text/>
    </comment>
    <comment ref="C901" authorId="2" shapeId="0">
      <text>
        <r>
          <rPr>
            <sz val="11"/>
            <color theme="1"/>
            <rFont val="Calibri"/>
            <family val="2"/>
            <scheme val="minor"/>
          </rPr>
          <t>Introduzca la fecha prevista de adjudicación, en formato dd-mm-aaaa</t>
        </r>
      </text>
    </comment>
    <comment ref="F901" authorId="2" shapeId="0">
      <text/>
    </comment>
    <comment ref="F902" authorId="2" shapeId="0">
      <text/>
    </comment>
    <comment ref="A904" authorId="2" shapeId="0">
      <text>
        <r>
          <rPr>
            <sz val="11"/>
            <color theme="1"/>
            <rFont val="Calibri"/>
            <family val="2"/>
            <scheme val="minor"/>
          </rPr>
          <t>Introduzca un codigo UNSPSC</t>
        </r>
      </text>
    </comment>
    <comment ref="B904" authorId="2" shapeId="0">
      <text>
        <r>
          <rPr>
            <sz val="11"/>
            <color theme="1"/>
            <rFont val="Calibri"/>
            <family val="2"/>
            <scheme val="minor"/>
          </rPr>
          <t>Descripción calculada automáticamente a partir de código del artículo</t>
        </r>
      </text>
    </comment>
    <comment ref="C904" authorId="2" shapeId="0">
      <text>
        <r>
          <rPr>
            <sz val="11"/>
            <color theme="1"/>
            <rFont val="Calibri"/>
            <family val="2"/>
            <scheme val="minor"/>
          </rPr>
          <t>Seleccione un valor de la lista</t>
        </r>
      </text>
    </comment>
    <comment ref="D904" authorId="2" shapeId="0">
      <text>
        <r>
          <rPr>
            <sz val="11"/>
            <color theme="1"/>
            <rFont val="Calibri"/>
            <family val="2"/>
            <scheme val="minor"/>
          </rPr>
          <t>Introduzca un número con dos decimales como máximo. Debe ser igual o mayor a la "Cantidad Real Consumida"</t>
        </r>
      </text>
    </comment>
    <comment ref="E904" authorId="2" shapeId="0">
      <text>
        <r>
          <rPr>
            <sz val="11"/>
            <color theme="1"/>
            <rFont val="Calibri"/>
            <family val="2"/>
            <scheme val="minor"/>
          </rPr>
          <t>Introduzca un número con dos decimales como máximo</t>
        </r>
      </text>
    </comment>
    <comment ref="F904" authorId="2" shapeId="0">
      <text>
        <r>
          <rPr>
            <sz val="11"/>
            <color theme="1"/>
            <rFont val="Calibri"/>
            <family val="2"/>
            <scheme val="minor"/>
          </rPr>
          <t>Monto calculado automáticamente por el sistema</t>
        </r>
      </text>
    </comment>
    <comment ref="A910" authorId="2" shapeId="0">
      <text>
        <r>
          <rPr>
            <sz val="11"/>
            <color theme="1"/>
            <rFont val="Calibri"/>
            <family val="2"/>
            <scheme val="minor"/>
          </rPr>
          <t>Introducir un texto con el nombre o referencia de la contratación</t>
        </r>
      </text>
    </comment>
    <comment ref="B910" authorId="2" shapeId="0">
      <text>
        <r>
          <rPr>
            <sz val="11"/>
            <color theme="1"/>
            <rFont val="Calibri"/>
            <family val="2"/>
            <scheme val="minor"/>
          </rPr>
          <t>Introduzca un texto con la finalidad de la contratación</t>
        </r>
      </text>
    </comment>
    <comment ref="C910" authorId="2" shapeId="0">
      <text>
        <r>
          <rPr>
            <sz val="11"/>
            <color theme="1"/>
            <rFont val="Calibri"/>
            <family val="2"/>
            <scheme val="minor"/>
          </rPr>
          <t>Seleccionar un valor del listado</t>
        </r>
      </text>
    </comment>
    <comment ref="D910" authorId="2" shapeId="0">
      <text>
        <r>
          <rPr>
            <sz val="11"/>
            <color theme="1"/>
            <rFont val="Calibri"/>
            <family val="2"/>
            <scheme val="minor"/>
          </rPr>
          <t>Seleccione el tipo de procedimiento</t>
        </r>
      </text>
    </comment>
    <comment ref="E910" authorId="2" shapeId="0">
      <text>
        <r>
          <rPr>
            <sz val="11"/>
            <color theme="1"/>
            <rFont val="Calibri"/>
            <family val="2"/>
            <scheme val="minor"/>
          </rPr>
          <t>Seleccione un valor de la lista</t>
        </r>
      </text>
    </comment>
    <comment ref="F910" authorId="2" shapeId="0">
      <text>
        <r>
          <rPr>
            <sz val="11"/>
            <color theme="1"/>
            <rFont val="Calibri"/>
            <family val="2"/>
            <scheme val="minor"/>
          </rPr>
          <t>Introduzca el código SNIP</t>
        </r>
      </text>
    </comment>
    <comment ref="C911" authorId="2" shapeId="0">
      <text>
        <r>
          <rPr>
            <sz val="11"/>
            <color theme="1"/>
            <rFont val="Calibri"/>
            <family val="2"/>
            <scheme val="minor"/>
          </rPr>
          <t>Introduzca la fecha de inicio del proceso, en formato dd-mm-aaaa</t>
        </r>
      </text>
    </comment>
    <comment ref="F9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2" shapeId="0">
      <text/>
    </comment>
    <comment ref="C913" authorId="2" shapeId="0">
      <text>
        <r>
          <rPr>
            <sz val="11"/>
            <color theme="1"/>
            <rFont val="Calibri"/>
            <family val="2"/>
            <scheme val="minor"/>
          </rPr>
          <t>Introduzca la fecha prevista de adjudicación, en formato dd-mm-aaaa</t>
        </r>
      </text>
    </comment>
    <comment ref="F913" authorId="2" shapeId="0">
      <text/>
    </comment>
    <comment ref="F914" authorId="2" shapeId="0">
      <text/>
    </comment>
    <comment ref="A916" authorId="2" shapeId="0">
      <text>
        <r>
          <rPr>
            <sz val="11"/>
            <color theme="1"/>
            <rFont val="Calibri"/>
            <family val="2"/>
            <scheme val="minor"/>
          </rPr>
          <t>Introduzca un codigo UNSPSC</t>
        </r>
      </text>
    </comment>
    <comment ref="B916" authorId="2" shapeId="0">
      <text>
        <r>
          <rPr>
            <sz val="11"/>
            <color theme="1"/>
            <rFont val="Calibri"/>
            <family val="2"/>
            <scheme val="minor"/>
          </rPr>
          <t>Descripción calculada automáticamente a partir de código del artículo</t>
        </r>
      </text>
    </comment>
    <comment ref="C916" authorId="2" shapeId="0">
      <text>
        <r>
          <rPr>
            <sz val="11"/>
            <color theme="1"/>
            <rFont val="Calibri"/>
            <family val="2"/>
            <scheme val="minor"/>
          </rPr>
          <t>Seleccione un valor de la lista</t>
        </r>
      </text>
    </comment>
    <comment ref="D916" authorId="2" shapeId="0">
      <text>
        <r>
          <rPr>
            <sz val="11"/>
            <color theme="1"/>
            <rFont val="Calibri"/>
            <family val="2"/>
            <scheme val="minor"/>
          </rPr>
          <t>Introduzca un número con dos decimales como máximo. Debe ser igual o mayor a la "Cantidad Real Consumida"</t>
        </r>
      </text>
    </comment>
    <comment ref="E916" authorId="2" shapeId="0">
      <text>
        <r>
          <rPr>
            <sz val="11"/>
            <color theme="1"/>
            <rFont val="Calibri"/>
            <family val="2"/>
            <scheme val="minor"/>
          </rPr>
          <t>Introduzca un número con dos decimales como máximo</t>
        </r>
      </text>
    </comment>
    <comment ref="F916" authorId="2" shapeId="0">
      <text>
        <r>
          <rPr>
            <sz val="11"/>
            <color theme="1"/>
            <rFont val="Calibri"/>
            <family val="2"/>
            <scheme val="minor"/>
          </rPr>
          <t>Monto calculado automáticamente por el sistema</t>
        </r>
      </text>
    </comment>
    <comment ref="A921" authorId="2" shapeId="0">
      <text>
        <r>
          <rPr>
            <sz val="11"/>
            <color theme="1"/>
            <rFont val="Calibri"/>
            <family val="2"/>
            <scheme val="minor"/>
          </rPr>
          <t>Introducir un texto con el nombre o referencia de la contratación</t>
        </r>
      </text>
    </comment>
    <comment ref="B921" authorId="2" shapeId="0">
      <text>
        <r>
          <rPr>
            <sz val="11"/>
            <color theme="1"/>
            <rFont val="Calibri"/>
            <family val="2"/>
            <scheme val="minor"/>
          </rPr>
          <t>Introduzca un texto con la finalidad de la contratación</t>
        </r>
      </text>
    </comment>
    <comment ref="C921" authorId="2" shapeId="0">
      <text>
        <r>
          <rPr>
            <sz val="11"/>
            <color theme="1"/>
            <rFont val="Calibri"/>
            <family val="2"/>
            <scheme val="minor"/>
          </rPr>
          <t>Seleccionar un valor del listado</t>
        </r>
      </text>
    </comment>
    <comment ref="D921" authorId="2" shapeId="0">
      <text>
        <r>
          <rPr>
            <sz val="11"/>
            <color theme="1"/>
            <rFont val="Calibri"/>
            <family val="2"/>
            <scheme val="minor"/>
          </rPr>
          <t>Seleccione el tipo de procedimiento</t>
        </r>
      </text>
    </comment>
    <comment ref="E921" authorId="2" shapeId="0">
      <text>
        <r>
          <rPr>
            <sz val="11"/>
            <color theme="1"/>
            <rFont val="Calibri"/>
            <family val="2"/>
            <scheme val="minor"/>
          </rPr>
          <t>Seleccione un valor de la lista</t>
        </r>
      </text>
    </comment>
    <comment ref="F921" authorId="2" shapeId="0">
      <text>
        <r>
          <rPr>
            <sz val="11"/>
            <color theme="1"/>
            <rFont val="Calibri"/>
            <family val="2"/>
            <scheme val="minor"/>
          </rPr>
          <t>Introduzca el código SNIP</t>
        </r>
      </text>
    </comment>
    <comment ref="C922" authorId="2" shapeId="0">
      <text>
        <r>
          <rPr>
            <sz val="11"/>
            <color theme="1"/>
            <rFont val="Calibri"/>
            <family val="2"/>
            <scheme val="minor"/>
          </rPr>
          <t>Introduzca la fecha de inicio del proceso, en formato dd-mm-aaaa</t>
        </r>
      </text>
    </comment>
    <comment ref="F9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2" shapeId="0">
      <text/>
    </comment>
    <comment ref="C924" authorId="2" shapeId="0">
      <text>
        <r>
          <rPr>
            <sz val="11"/>
            <color theme="1"/>
            <rFont val="Calibri"/>
            <family val="2"/>
            <scheme val="minor"/>
          </rPr>
          <t>Introduzca la fecha prevista de adjudicación, en formato dd-mm-aaaa</t>
        </r>
      </text>
    </comment>
    <comment ref="F924" authorId="2" shapeId="0">
      <text/>
    </comment>
    <comment ref="F925" authorId="2" shapeId="0">
      <text/>
    </comment>
    <comment ref="A927" authorId="2" shapeId="0">
      <text>
        <r>
          <rPr>
            <sz val="11"/>
            <color theme="1"/>
            <rFont val="Calibri"/>
            <family val="2"/>
            <scheme val="minor"/>
          </rPr>
          <t>Introduzca un codigo UNSPSC</t>
        </r>
      </text>
    </comment>
    <comment ref="B927" authorId="2" shapeId="0">
      <text>
        <r>
          <rPr>
            <sz val="11"/>
            <color theme="1"/>
            <rFont val="Calibri"/>
            <family val="2"/>
            <scheme val="minor"/>
          </rPr>
          <t>Descripción calculada automáticamente a partir de código del artículo</t>
        </r>
      </text>
    </comment>
    <comment ref="C927" authorId="2" shapeId="0">
      <text>
        <r>
          <rPr>
            <sz val="11"/>
            <color theme="1"/>
            <rFont val="Calibri"/>
            <family val="2"/>
            <scheme val="minor"/>
          </rPr>
          <t>Seleccione un valor de la lista</t>
        </r>
      </text>
    </comment>
    <comment ref="D927" authorId="2" shapeId="0">
      <text>
        <r>
          <rPr>
            <sz val="11"/>
            <color theme="1"/>
            <rFont val="Calibri"/>
            <family val="2"/>
            <scheme val="minor"/>
          </rPr>
          <t>Introduzca un número con dos decimales como máximo. Debe ser igual o mayor a la "Cantidad Real Consumida"</t>
        </r>
      </text>
    </comment>
    <comment ref="E927" authorId="2" shapeId="0">
      <text>
        <r>
          <rPr>
            <sz val="11"/>
            <color theme="1"/>
            <rFont val="Calibri"/>
            <family val="2"/>
            <scheme val="minor"/>
          </rPr>
          <t>Introduzca un número con dos decimales como máximo</t>
        </r>
      </text>
    </comment>
    <comment ref="F927" authorId="2" shapeId="0">
      <text>
        <r>
          <rPr>
            <sz val="11"/>
            <color theme="1"/>
            <rFont val="Calibri"/>
            <family val="2"/>
            <scheme val="minor"/>
          </rPr>
          <t>Monto calculado automáticamente por el sistema</t>
        </r>
      </text>
    </comment>
    <comment ref="A932" authorId="2" shapeId="0">
      <text>
        <r>
          <rPr>
            <sz val="11"/>
            <color theme="1"/>
            <rFont val="Calibri"/>
            <family val="2"/>
            <scheme val="minor"/>
          </rPr>
          <t>Introducir un texto con el nombre o referencia de la contratación</t>
        </r>
      </text>
    </comment>
    <comment ref="B932" authorId="2" shapeId="0">
      <text>
        <r>
          <rPr>
            <sz val="11"/>
            <color theme="1"/>
            <rFont val="Calibri"/>
            <family val="2"/>
            <scheme val="minor"/>
          </rPr>
          <t>Introduzca un texto con la finalidad de la contratación</t>
        </r>
      </text>
    </comment>
    <comment ref="C932" authorId="2" shapeId="0">
      <text>
        <r>
          <rPr>
            <sz val="11"/>
            <color theme="1"/>
            <rFont val="Calibri"/>
            <family val="2"/>
            <scheme val="minor"/>
          </rPr>
          <t>Seleccionar un valor del listado</t>
        </r>
      </text>
    </comment>
    <comment ref="D932" authorId="2" shapeId="0">
      <text>
        <r>
          <rPr>
            <sz val="11"/>
            <color theme="1"/>
            <rFont val="Calibri"/>
            <family val="2"/>
            <scheme val="minor"/>
          </rPr>
          <t>Seleccione el tipo de procedimiento</t>
        </r>
      </text>
    </comment>
    <comment ref="E932" authorId="2" shapeId="0">
      <text>
        <r>
          <rPr>
            <sz val="11"/>
            <color theme="1"/>
            <rFont val="Calibri"/>
            <family val="2"/>
            <scheme val="minor"/>
          </rPr>
          <t>Seleccione un valor de la lista</t>
        </r>
      </text>
    </comment>
    <comment ref="F932" authorId="2" shapeId="0">
      <text>
        <r>
          <rPr>
            <sz val="11"/>
            <color theme="1"/>
            <rFont val="Calibri"/>
            <family val="2"/>
            <scheme val="minor"/>
          </rPr>
          <t>Introduzca el código SNIP</t>
        </r>
      </text>
    </comment>
    <comment ref="C933" authorId="2" shapeId="0">
      <text>
        <r>
          <rPr>
            <sz val="11"/>
            <color theme="1"/>
            <rFont val="Calibri"/>
            <family val="2"/>
            <scheme val="minor"/>
          </rPr>
          <t>Introduzca la fecha de inicio del proceso, en formato dd-mm-aaaa</t>
        </r>
      </text>
    </comment>
    <comment ref="F9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2" shapeId="0">
      <text/>
    </comment>
    <comment ref="C935" authorId="2" shapeId="0">
      <text>
        <r>
          <rPr>
            <sz val="11"/>
            <color theme="1"/>
            <rFont val="Calibri"/>
            <family val="2"/>
            <scheme val="minor"/>
          </rPr>
          <t>Introduzca la fecha prevista de adjudicación, en formato dd-mm-aaaa</t>
        </r>
      </text>
    </comment>
    <comment ref="F935" authorId="2" shapeId="0">
      <text/>
    </comment>
    <comment ref="F936" authorId="2" shapeId="0">
      <text/>
    </comment>
    <comment ref="A938" authorId="2" shapeId="0">
      <text>
        <r>
          <rPr>
            <sz val="11"/>
            <color theme="1"/>
            <rFont val="Calibri"/>
            <family val="2"/>
            <scheme val="minor"/>
          </rPr>
          <t>Introduzca un codigo UNSPSC</t>
        </r>
      </text>
    </comment>
    <comment ref="B938" authorId="2" shapeId="0">
      <text>
        <r>
          <rPr>
            <sz val="11"/>
            <color theme="1"/>
            <rFont val="Calibri"/>
            <family val="2"/>
            <scheme val="minor"/>
          </rPr>
          <t>Descripción calculada automáticamente a partir de código del artículo</t>
        </r>
      </text>
    </comment>
    <comment ref="C938" authorId="2" shapeId="0">
      <text>
        <r>
          <rPr>
            <sz val="11"/>
            <color theme="1"/>
            <rFont val="Calibri"/>
            <family val="2"/>
            <scheme val="minor"/>
          </rPr>
          <t>Seleccione un valor de la lista</t>
        </r>
      </text>
    </comment>
    <comment ref="D938" authorId="2" shapeId="0">
      <text>
        <r>
          <rPr>
            <sz val="11"/>
            <color theme="1"/>
            <rFont val="Calibri"/>
            <family val="2"/>
            <scheme val="minor"/>
          </rPr>
          <t>Introduzca un número con dos decimales como máximo. Debe ser igual o mayor a la "Cantidad Real Consumida"</t>
        </r>
      </text>
    </comment>
    <comment ref="E938" authorId="2" shapeId="0">
      <text>
        <r>
          <rPr>
            <sz val="11"/>
            <color theme="1"/>
            <rFont val="Calibri"/>
            <family val="2"/>
            <scheme val="minor"/>
          </rPr>
          <t>Introduzca un número con dos decimales como máximo</t>
        </r>
      </text>
    </comment>
    <comment ref="F938" authorId="2" shapeId="0">
      <text>
        <r>
          <rPr>
            <sz val="11"/>
            <color theme="1"/>
            <rFont val="Calibri"/>
            <family val="2"/>
            <scheme val="minor"/>
          </rPr>
          <t>Monto calculado automáticamente por el sistema</t>
        </r>
      </text>
    </comment>
    <comment ref="A943" authorId="2" shapeId="0">
      <text>
        <r>
          <rPr>
            <sz val="11"/>
            <color theme="1"/>
            <rFont val="Calibri"/>
            <family val="2"/>
            <scheme val="minor"/>
          </rPr>
          <t>Introducir un texto con el nombre o referencia de la contratación</t>
        </r>
      </text>
    </comment>
    <comment ref="B943" authorId="2" shapeId="0">
      <text>
        <r>
          <rPr>
            <sz val="11"/>
            <color theme="1"/>
            <rFont val="Calibri"/>
            <family val="2"/>
            <scheme val="minor"/>
          </rPr>
          <t>Introduzca un texto con la finalidad de la contratación</t>
        </r>
      </text>
    </comment>
    <comment ref="C943" authorId="2" shapeId="0">
      <text>
        <r>
          <rPr>
            <sz val="11"/>
            <color theme="1"/>
            <rFont val="Calibri"/>
            <family val="2"/>
            <scheme val="minor"/>
          </rPr>
          <t>Seleccionar un valor del listado</t>
        </r>
      </text>
    </comment>
    <comment ref="D943" authorId="2" shapeId="0">
      <text>
        <r>
          <rPr>
            <sz val="11"/>
            <color theme="1"/>
            <rFont val="Calibri"/>
            <family val="2"/>
            <scheme val="minor"/>
          </rPr>
          <t>Seleccione el tipo de procedimiento</t>
        </r>
      </text>
    </comment>
    <comment ref="E943" authorId="2" shapeId="0">
      <text>
        <r>
          <rPr>
            <sz val="11"/>
            <color theme="1"/>
            <rFont val="Calibri"/>
            <family val="2"/>
            <scheme val="minor"/>
          </rPr>
          <t>Seleccione un valor de la lista</t>
        </r>
      </text>
    </comment>
    <comment ref="F943" authorId="2" shapeId="0">
      <text>
        <r>
          <rPr>
            <sz val="11"/>
            <color theme="1"/>
            <rFont val="Calibri"/>
            <family val="2"/>
            <scheme val="minor"/>
          </rPr>
          <t>Introduzca el código SNIP</t>
        </r>
      </text>
    </comment>
    <comment ref="C944" authorId="2" shapeId="0">
      <text>
        <r>
          <rPr>
            <sz val="11"/>
            <color theme="1"/>
            <rFont val="Calibri"/>
            <family val="2"/>
            <scheme val="minor"/>
          </rPr>
          <t>Introduzca la fecha de inicio del proceso, en formato dd-mm-aaaa</t>
        </r>
      </text>
    </comment>
    <comment ref="F9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2" shapeId="0">
      <text/>
    </comment>
    <comment ref="C946" authorId="2" shapeId="0">
      <text>
        <r>
          <rPr>
            <sz val="11"/>
            <color theme="1"/>
            <rFont val="Calibri"/>
            <family val="2"/>
            <scheme val="minor"/>
          </rPr>
          <t>Introduzca la fecha prevista de adjudicación, en formato dd-mm-aaaa</t>
        </r>
      </text>
    </comment>
    <comment ref="F946" authorId="2" shapeId="0">
      <text/>
    </comment>
    <comment ref="F947" authorId="2" shapeId="0">
      <text/>
    </comment>
    <comment ref="A949" authorId="2" shapeId="0">
      <text>
        <r>
          <rPr>
            <sz val="11"/>
            <color theme="1"/>
            <rFont val="Calibri"/>
            <family val="2"/>
            <scheme val="minor"/>
          </rPr>
          <t>Introduzca un codigo UNSPSC</t>
        </r>
      </text>
    </comment>
    <comment ref="B949" authorId="2" shapeId="0">
      <text>
        <r>
          <rPr>
            <sz val="11"/>
            <color theme="1"/>
            <rFont val="Calibri"/>
            <family val="2"/>
            <scheme val="minor"/>
          </rPr>
          <t>Descripción calculada automáticamente a partir de código del artículo</t>
        </r>
      </text>
    </comment>
    <comment ref="C949" authorId="2" shapeId="0">
      <text>
        <r>
          <rPr>
            <sz val="11"/>
            <color theme="1"/>
            <rFont val="Calibri"/>
            <family val="2"/>
            <scheme val="minor"/>
          </rPr>
          <t>Seleccione un valor de la lista</t>
        </r>
      </text>
    </comment>
    <comment ref="D949" authorId="2" shapeId="0">
      <text>
        <r>
          <rPr>
            <sz val="11"/>
            <color theme="1"/>
            <rFont val="Calibri"/>
            <family val="2"/>
            <scheme val="minor"/>
          </rPr>
          <t>Introduzca un número con dos decimales como máximo. Debe ser igual o mayor a la "Cantidad Real Consumida"</t>
        </r>
      </text>
    </comment>
    <comment ref="E949" authorId="2" shapeId="0">
      <text>
        <r>
          <rPr>
            <sz val="11"/>
            <color theme="1"/>
            <rFont val="Calibri"/>
            <family val="2"/>
            <scheme val="minor"/>
          </rPr>
          <t>Introduzca un número con dos decimales como máximo</t>
        </r>
      </text>
    </comment>
    <comment ref="F949" authorId="2" shapeId="0">
      <text>
        <r>
          <rPr>
            <sz val="11"/>
            <color theme="1"/>
            <rFont val="Calibri"/>
            <family val="2"/>
            <scheme val="minor"/>
          </rPr>
          <t>Monto calculado automáticamente por el sistema</t>
        </r>
      </text>
    </comment>
    <comment ref="A954" authorId="2" shapeId="0">
      <text>
        <r>
          <rPr>
            <sz val="11"/>
            <color theme="1"/>
            <rFont val="Calibri"/>
            <family val="2"/>
            <scheme val="minor"/>
          </rPr>
          <t>Introducir un texto con el nombre o referencia de la contratación</t>
        </r>
      </text>
    </comment>
    <comment ref="B954" authorId="2" shapeId="0">
      <text>
        <r>
          <rPr>
            <sz val="11"/>
            <color theme="1"/>
            <rFont val="Calibri"/>
            <family val="2"/>
            <scheme val="minor"/>
          </rPr>
          <t>Introduzca un texto con la finalidad de la contratación</t>
        </r>
      </text>
    </comment>
    <comment ref="C954" authorId="2" shapeId="0">
      <text>
        <r>
          <rPr>
            <sz val="11"/>
            <color theme="1"/>
            <rFont val="Calibri"/>
            <family val="2"/>
            <scheme val="minor"/>
          </rPr>
          <t>Seleccionar un valor del listado</t>
        </r>
      </text>
    </comment>
    <comment ref="D954" authorId="2" shapeId="0">
      <text>
        <r>
          <rPr>
            <sz val="11"/>
            <color theme="1"/>
            <rFont val="Calibri"/>
            <family val="2"/>
            <scheme val="minor"/>
          </rPr>
          <t>Seleccione el tipo de procedimiento</t>
        </r>
      </text>
    </comment>
    <comment ref="E954" authorId="2" shapeId="0">
      <text>
        <r>
          <rPr>
            <sz val="11"/>
            <color theme="1"/>
            <rFont val="Calibri"/>
            <family val="2"/>
            <scheme val="minor"/>
          </rPr>
          <t>Seleccione un valor de la lista</t>
        </r>
      </text>
    </comment>
    <comment ref="F954" authorId="2" shapeId="0">
      <text>
        <r>
          <rPr>
            <sz val="11"/>
            <color theme="1"/>
            <rFont val="Calibri"/>
            <family val="2"/>
            <scheme val="minor"/>
          </rPr>
          <t>Introduzca el código SNIP</t>
        </r>
      </text>
    </comment>
    <comment ref="C955" authorId="2" shapeId="0">
      <text>
        <r>
          <rPr>
            <sz val="11"/>
            <color theme="1"/>
            <rFont val="Calibri"/>
            <family val="2"/>
            <scheme val="minor"/>
          </rPr>
          <t>Introduzca la fecha de inicio del proceso, en formato dd-mm-aaaa</t>
        </r>
      </text>
    </comment>
    <comment ref="F9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2" shapeId="0">
      <text/>
    </comment>
    <comment ref="C957" authorId="2" shapeId="0">
      <text>
        <r>
          <rPr>
            <sz val="11"/>
            <color theme="1"/>
            <rFont val="Calibri"/>
            <family val="2"/>
            <scheme val="minor"/>
          </rPr>
          <t>Introduzca la fecha prevista de adjudicación, en formato dd-mm-aaaa</t>
        </r>
      </text>
    </comment>
    <comment ref="F957" authorId="2" shapeId="0">
      <text/>
    </comment>
    <comment ref="F958" authorId="2" shapeId="0">
      <text/>
    </comment>
    <comment ref="A960" authorId="2" shapeId="0">
      <text>
        <r>
          <rPr>
            <sz val="11"/>
            <color theme="1"/>
            <rFont val="Calibri"/>
            <family val="2"/>
            <scheme val="minor"/>
          </rPr>
          <t>Introduzca un codigo UNSPSC</t>
        </r>
      </text>
    </comment>
    <comment ref="B960" authorId="2" shapeId="0">
      <text>
        <r>
          <rPr>
            <sz val="11"/>
            <color theme="1"/>
            <rFont val="Calibri"/>
            <family val="2"/>
            <scheme val="minor"/>
          </rPr>
          <t>Descripción calculada automáticamente a partir de código del artículo</t>
        </r>
      </text>
    </comment>
    <comment ref="C960" authorId="2" shapeId="0">
      <text>
        <r>
          <rPr>
            <sz val="11"/>
            <color theme="1"/>
            <rFont val="Calibri"/>
            <family val="2"/>
            <scheme val="minor"/>
          </rPr>
          <t>Seleccione un valor de la lista</t>
        </r>
      </text>
    </comment>
    <comment ref="D960" authorId="2" shapeId="0">
      <text>
        <r>
          <rPr>
            <sz val="11"/>
            <color theme="1"/>
            <rFont val="Calibri"/>
            <family val="2"/>
            <scheme val="minor"/>
          </rPr>
          <t>Introduzca un número con dos decimales como máximo. Debe ser igual o mayor a la "Cantidad Real Consumida"</t>
        </r>
      </text>
    </comment>
    <comment ref="E960" authorId="2" shapeId="0">
      <text>
        <r>
          <rPr>
            <sz val="11"/>
            <color theme="1"/>
            <rFont val="Calibri"/>
            <family val="2"/>
            <scheme val="minor"/>
          </rPr>
          <t>Introduzca un número con dos decimales como máximo</t>
        </r>
      </text>
    </comment>
    <comment ref="F960" authorId="2" shapeId="0">
      <text>
        <r>
          <rPr>
            <sz val="11"/>
            <color theme="1"/>
            <rFont val="Calibri"/>
            <family val="2"/>
            <scheme val="minor"/>
          </rPr>
          <t>Monto calculado automáticamente por el sistema</t>
        </r>
      </text>
    </comment>
    <comment ref="A965" authorId="2" shapeId="0">
      <text>
        <r>
          <rPr>
            <sz val="11"/>
            <color theme="1"/>
            <rFont val="Calibri"/>
            <family val="2"/>
            <scheme val="minor"/>
          </rPr>
          <t>Introducir un texto con el nombre o referencia de la contratación</t>
        </r>
      </text>
    </comment>
    <comment ref="B965" authorId="2" shapeId="0">
      <text>
        <r>
          <rPr>
            <sz val="11"/>
            <color theme="1"/>
            <rFont val="Calibri"/>
            <family val="2"/>
            <scheme val="minor"/>
          </rPr>
          <t>Introduzca un texto con la finalidad de la contratación</t>
        </r>
      </text>
    </comment>
    <comment ref="C965" authorId="2" shapeId="0">
      <text>
        <r>
          <rPr>
            <sz val="11"/>
            <color theme="1"/>
            <rFont val="Calibri"/>
            <family val="2"/>
            <scheme val="minor"/>
          </rPr>
          <t>Seleccionar un valor del listado</t>
        </r>
      </text>
    </comment>
    <comment ref="D965" authorId="2" shapeId="0">
      <text>
        <r>
          <rPr>
            <sz val="11"/>
            <color theme="1"/>
            <rFont val="Calibri"/>
            <family val="2"/>
            <scheme val="minor"/>
          </rPr>
          <t>Seleccione el tipo de procedimiento</t>
        </r>
      </text>
    </comment>
    <comment ref="E965" authorId="2" shapeId="0">
      <text>
        <r>
          <rPr>
            <sz val="11"/>
            <color theme="1"/>
            <rFont val="Calibri"/>
            <family val="2"/>
            <scheme val="minor"/>
          </rPr>
          <t>Seleccione un valor de la lista</t>
        </r>
      </text>
    </comment>
    <comment ref="F965" authorId="2" shapeId="0">
      <text>
        <r>
          <rPr>
            <sz val="11"/>
            <color theme="1"/>
            <rFont val="Calibri"/>
            <family val="2"/>
            <scheme val="minor"/>
          </rPr>
          <t>Introduzca el código SNIP</t>
        </r>
      </text>
    </comment>
    <comment ref="C966" authorId="2" shapeId="0">
      <text>
        <r>
          <rPr>
            <sz val="11"/>
            <color theme="1"/>
            <rFont val="Calibri"/>
            <family val="2"/>
            <scheme val="minor"/>
          </rPr>
          <t>Introduzca la fecha de inicio del proceso, en formato dd-mm-aaaa</t>
        </r>
      </text>
    </comment>
    <comment ref="F9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2" shapeId="0">
      <text/>
    </comment>
    <comment ref="C968" authorId="2" shapeId="0">
      <text>
        <r>
          <rPr>
            <sz val="11"/>
            <color theme="1"/>
            <rFont val="Calibri"/>
            <family val="2"/>
            <scheme val="minor"/>
          </rPr>
          <t>Introduzca la fecha prevista de adjudicación, en formato dd-mm-aaaa</t>
        </r>
      </text>
    </comment>
    <comment ref="F968" authorId="2" shapeId="0">
      <text/>
    </comment>
    <comment ref="F969" authorId="2" shapeId="0">
      <text/>
    </comment>
    <comment ref="A971" authorId="2" shapeId="0">
      <text>
        <r>
          <rPr>
            <sz val="11"/>
            <color theme="1"/>
            <rFont val="Calibri"/>
            <family val="2"/>
            <scheme val="minor"/>
          </rPr>
          <t>Introduzca un codigo UNSPSC</t>
        </r>
      </text>
    </comment>
    <comment ref="B971" authorId="2" shapeId="0">
      <text>
        <r>
          <rPr>
            <sz val="11"/>
            <color theme="1"/>
            <rFont val="Calibri"/>
            <family val="2"/>
            <scheme val="minor"/>
          </rPr>
          <t>Descripción calculada automáticamente a partir de código del artículo</t>
        </r>
      </text>
    </comment>
    <comment ref="C971" authorId="2" shapeId="0">
      <text>
        <r>
          <rPr>
            <sz val="11"/>
            <color theme="1"/>
            <rFont val="Calibri"/>
            <family val="2"/>
            <scheme val="minor"/>
          </rPr>
          <t>Seleccione un valor de la lista</t>
        </r>
      </text>
    </comment>
    <comment ref="D971" authorId="2" shapeId="0">
      <text>
        <r>
          <rPr>
            <sz val="11"/>
            <color theme="1"/>
            <rFont val="Calibri"/>
            <family val="2"/>
            <scheme val="minor"/>
          </rPr>
          <t>Introduzca un número con dos decimales como máximo. Debe ser igual o mayor a la "Cantidad Real Consumida"</t>
        </r>
      </text>
    </comment>
    <comment ref="E971" authorId="2" shapeId="0">
      <text>
        <r>
          <rPr>
            <sz val="11"/>
            <color theme="1"/>
            <rFont val="Calibri"/>
            <family val="2"/>
            <scheme val="minor"/>
          </rPr>
          <t>Introduzca un número con dos decimales como máximo</t>
        </r>
      </text>
    </comment>
    <comment ref="F971" authorId="2" shapeId="0">
      <text>
        <r>
          <rPr>
            <sz val="11"/>
            <color theme="1"/>
            <rFont val="Calibri"/>
            <family val="2"/>
            <scheme val="minor"/>
          </rPr>
          <t>Monto calculado automáticamente por el sistema</t>
        </r>
      </text>
    </comment>
    <comment ref="A976" authorId="2" shapeId="0">
      <text>
        <r>
          <rPr>
            <sz val="11"/>
            <color theme="1"/>
            <rFont val="Calibri"/>
            <family val="2"/>
            <scheme val="minor"/>
          </rPr>
          <t>Introducir un texto con el nombre o referencia de la contratación</t>
        </r>
      </text>
    </comment>
    <comment ref="B976" authorId="2" shapeId="0">
      <text>
        <r>
          <rPr>
            <sz val="11"/>
            <color theme="1"/>
            <rFont val="Calibri"/>
            <family val="2"/>
            <scheme val="minor"/>
          </rPr>
          <t>Introduzca un texto con la finalidad de la contratación</t>
        </r>
      </text>
    </comment>
    <comment ref="C976" authorId="2" shapeId="0">
      <text>
        <r>
          <rPr>
            <sz val="11"/>
            <color theme="1"/>
            <rFont val="Calibri"/>
            <family val="2"/>
            <scheme val="minor"/>
          </rPr>
          <t>Seleccionar un valor del listado</t>
        </r>
      </text>
    </comment>
    <comment ref="D976" authorId="2" shapeId="0">
      <text>
        <r>
          <rPr>
            <sz val="11"/>
            <color theme="1"/>
            <rFont val="Calibri"/>
            <family val="2"/>
            <scheme val="minor"/>
          </rPr>
          <t>Seleccione el tipo de procedimiento</t>
        </r>
      </text>
    </comment>
    <comment ref="E976" authorId="2" shapeId="0">
      <text>
        <r>
          <rPr>
            <sz val="11"/>
            <color theme="1"/>
            <rFont val="Calibri"/>
            <family val="2"/>
            <scheme val="minor"/>
          </rPr>
          <t>Seleccione un valor de la lista</t>
        </r>
      </text>
    </comment>
    <comment ref="F976" authorId="2" shapeId="0">
      <text>
        <r>
          <rPr>
            <sz val="11"/>
            <color theme="1"/>
            <rFont val="Calibri"/>
            <family val="2"/>
            <scheme val="minor"/>
          </rPr>
          <t>Introduzca el código SNIP</t>
        </r>
      </text>
    </comment>
    <comment ref="C977" authorId="2" shapeId="0">
      <text>
        <r>
          <rPr>
            <sz val="11"/>
            <color theme="1"/>
            <rFont val="Calibri"/>
            <family val="2"/>
            <scheme val="minor"/>
          </rPr>
          <t>Introduzca la fecha de inicio del proceso, en formato dd-mm-aaaa</t>
        </r>
      </text>
    </comment>
    <comment ref="F9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shapeId="0">
      <text/>
    </comment>
    <comment ref="C979" authorId="2" shapeId="0">
      <text>
        <r>
          <rPr>
            <sz val="11"/>
            <color theme="1"/>
            <rFont val="Calibri"/>
            <family val="2"/>
            <scheme val="minor"/>
          </rPr>
          <t>Introduzca la fecha prevista de adjudicación, en formato dd-mm-aaaa</t>
        </r>
      </text>
    </comment>
    <comment ref="F979" authorId="2" shapeId="0">
      <text/>
    </comment>
    <comment ref="F980" authorId="2" shapeId="0">
      <text/>
    </comment>
    <comment ref="A982" authorId="2" shapeId="0">
      <text>
        <r>
          <rPr>
            <sz val="11"/>
            <color theme="1"/>
            <rFont val="Calibri"/>
            <family val="2"/>
            <scheme val="minor"/>
          </rPr>
          <t>Introduzca un codigo UNSPSC</t>
        </r>
      </text>
    </comment>
    <comment ref="B982" authorId="2" shapeId="0">
      <text>
        <r>
          <rPr>
            <sz val="11"/>
            <color theme="1"/>
            <rFont val="Calibri"/>
            <family val="2"/>
            <scheme val="minor"/>
          </rPr>
          <t>Descripción calculada automáticamente a partir de código del artículo</t>
        </r>
      </text>
    </comment>
    <comment ref="C982" authorId="2" shapeId="0">
      <text>
        <r>
          <rPr>
            <sz val="11"/>
            <color theme="1"/>
            <rFont val="Calibri"/>
            <family val="2"/>
            <scheme val="minor"/>
          </rPr>
          <t>Seleccione un valor de la lista</t>
        </r>
      </text>
    </comment>
    <comment ref="D982" authorId="2" shapeId="0">
      <text>
        <r>
          <rPr>
            <sz val="11"/>
            <color theme="1"/>
            <rFont val="Calibri"/>
            <family val="2"/>
            <scheme val="minor"/>
          </rPr>
          <t>Introduzca un número con dos decimales como máximo. Debe ser igual o mayor a la "Cantidad Real Consumida"</t>
        </r>
      </text>
    </comment>
    <comment ref="E982" authorId="2" shapeId="0">
      <text>
        <r>
          <rPr>
            <sz val="11"/>
            <color theme="1"/>
            <rFont val="Calibri"/>
            <family val="2"/>
            <scheme val="minor"/>
          </rPr>
          <t>Introduzca un número con dos decimales como máximo</t>
        </r>
      </text>
    </comment>
    <comment ref="F982" authorId="2" shapeId="0">
      <text>
        <r>
          <rPr>
            <sz val="11"/>
            <color theme="1"/>
            <rFont val="Calibri"/>
            <family val="2"/>
            <scheme val="minor"/>
          </rPr>
          <t>Monto calculado automáticamente por el sistema</t>
        </r>
      </text>
    </comment>
    <comment ref="A993" authorId="2" shapeId="0">
      <text>
        <r>
          <rPr>
            <sz val="11"/>
            <color theme="1"/>
            <rFont val="Calibri"/>
            <family val="2"/>
            <scheme val="minor"/>
          </rPr>
          <t>Introducir un texto con el nombre o referencia de la contratación</t>
        </r>
      </text>
    </comment>
    <comment ref="B993" authorId="2" shapeId="0">
      <text>
        <r>
          <rPr>
            <sz val="11"/>
            <color theme="1"/>
            <rFont val="Calibri"/>
            <family val="2"/>
            <scheme val="minor"/>
          </rPr>
          <t>Introduzca un texto con la finalidad de la contratación</t>
        </r>
      </text>
    </comment>
    <comment ref="C993" authorId="2" shapeId="0">
      <text>
        <r>
          <rPr>
            <sz val="11"/>
            <color theme="1"/>
            <rFont val="Calibri"/>
            <family val="2"/>
            <scheme val="minor"/>
          </rPr>
          <t>Seleccionar un valor del listado</t>
        </r>
      </text>
    </comment>
    <comment ref="D993" authorId="2" shapeId="0">
      <text>
        <r>
          <rPr>
            <sz val="11"/>
            <color theme="1"/>
            <rFont val="Calibri"/>
            <family val="2"/>
            <scheme val="minor"/>
          </rPr>
          <t>Seleccione el tipo de procedimiento</t>
        </r>
      </text>
    </comment>
    <comment ref="E993" authorId="2" shapeId="0">
      <text>
        <r>
          <rPr>
            <sz val="11"/>
            <color theme="1"/>
            <rFont val="Calibri"/>
            <family val="2"/>
            <scheme val="minor"/>
          </rPr>
          <t>Seleccione un valor de la lista</t>
        </r>
      </text>
    </comment>
    <comment ref="F993" authorId="2" shapeId="0">
      <text>
        <r>
          <rPr>
            <sz val="11"/>
            <color theme="1"/>
            <rFont val="Calibri"/>
            <family val="2"/>
            <scheme val="minor"/>
          </rPr>
          <t>Introduzca el código SNIP</t>
        </r>
      </text>
    </comment>
    <comment ref="C994" authorId="2" shapeId="0">
      <text>
        <r>
          <rPr>
            <sz val="11"/>
            <color theme="1"/>
            <rFont val="Calibri"/>
            <family val="2"/>
            <scheme val="minor"/>
          </rPr>
          <t>Introduzca la fecha de inicio del proceso, en formato dd-mm-aaaa</t>
        </r>
      </text>
    </comment>
    <comment ref="F9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2" shapeId="0">
      <text/>
    </comment>
    <comment ref="C996" authorId="2" shapeId="0">
      <text>
        <r>
          <rPr>
            <sz val="11"/>
            <color theme="1"/>
            <rFont val="Calibri"/>
            <family val="2"/>
            <scheme val="minor"/>
          </rPr>
          <t>Introduzca la fecha prevista de adjudicación, en formato dd-mm-aaaa</t>
        </r>
      </text>
    </comment>
    <comment ref="F996" authorId="2" shapeId="0">
      <text/>
    </comment>
    <comment ref="F997" authorId="2" shapeId="0">
      <text/>
    </comment>
    <comment ref="A999" authorId="2" shapeId="0">
      <text>
        <r>
          <rPr>
            <sz val="11"/>
            <color theme="1"/>
            <rFont val="Calibri"/>
            <family val="2"/>
            <scheme val="minor"/>
          </rPr>
          <t>Introduzca un codigo UNSPSC</t>
        </r>
      </text>
    </comment>
    <comment ref="B999" authorId="2" shapeId="0">
      <text>
        <r>
          <rPr>
            <sz val="11"/>
            <color theme="1"/>
            <rFont val="Calibri"/>
            <family val="2"/>
            <scheme val="minor"/>
          </rPr>
          <t>Descripción calculada automáticamente a partir de código del artículo</t>
        </r>
      </text>
    </comment>
    <comment ref="C999" authorId="2" shapeId="0">
      <text>
        <r>
          <rPr>
            <sz val="11"/>
            <color theme="1"/>
            <rFont val="Calibri"/>
            <family val="2"/>
            <scheme val="minor"/>
          </rPr>
          <t>Seleccione un valor de la lista</t>
        </r>
      </text>
    </comment>
    <comment ref="D999" authorId="2" shapeId="0">
      <text>
        <r>
          <rPr>
            <sz val="11"/>
            <color theme="1"/>
            <rFont val="Calibri"/>
            <family val="2"/>
            <scheme val="minor"/>
          </rPr>
          <t>Introduzca un número con dos decimales como máximo. Debe ser igual o mayor a la "Cantidad Real Consumida"</t>
        </r>
      </text>
    </comment>
    <comment ref="E999" authorId="2" shapeId="0">
      <text>
        <r>
          <rPr>
            <sz val="11"/>
            <color theme="1"/>
            <rFont val="Calibri"/>
            <family val="2"/>
            <scheme val="minor"/>
          </rPr>
          <t>Introduzca un número con dos decimales como máximo</t>
        </r>
      </text>
    </comment>
    <comment ref="F999" authorId="2" shapeId="0">
      <text>
        <r>
          <rPr>
            <sz val="11"/>
            <color theme="1"/>
            <rFont val="Calibri"/>
            <family val="2"/>
            <scheme val="minor"/>
          </rPr>
          <t>Monto calculado automáticamente por el sistema</t>
        </r>
      </text>
    </comment>
    <comment ref="A1004" authorId="2" shapeId="0">
      <text>
        <r>
          <rPr>
            <sz val="11"/>
            <color theme="1"/>
            <rFont val="Calibri"/>
            <family val="2"/>
            <scheme val="minor"/>
          </rPr>
          <t>Introducir un texto con el nombre o referencia de la contratación</t>
        </r>
      </text>
    </comment>
    <comment ref="B1004" authorId="2" shapeId="0">
      <text>
        <r>
          <rPr>
            <sz val="11"/>
            <color theme="1"/>
            <rFont val="Calibri"/>
            <family val="2"/>
            <scheme val="minor"/>
          </rPr>
          <t>Introduzca un texto con la finalidad de la contratación</t>
        </r>
      </text>
    </comment>
    <comment ref="C1004" authorId="2" shapeId="0">
      <text>
        <r>
          <rPr>
            <sz val="11"/>
            <color theme="1"/>
            <rFont val="Calibri"/>
            <family val="2"/>
            <scheme val="minor"/>
          </rPr>
          <t>Seleccionar un valor del listado</t>
        </r>
      </text>
    </comment>
    <comment ref="D1004" authorId="2" shapeId="0">
      <text>
        <r>
          <rPr>
            <sz val="11"/>
            <color theme="1"/>
            <rFont val="Calibri"/>
            <family val="2"/>
            <scheme val="minor"/>
          </rPr>
          <t>Seleccione el tipo de procedimiento</t>
        </r>
      </text>
    </comment>
    <comment ref="E1004" authorId="2" shapeId="0">
      <text>
        <r>
          <rPr>
            <sz val="11"/>
            <color theme="1"/>
            <rFont val="Calibri"/>
            <family val="2"/>
            <scheme val="minor"/>
          </rPr>
          <t>Seleccione un valor de la lista</t>
        </r>
      </text>
    </comment>
    <comment ref="F1004" authorId="2" shapeId="0">
      <text>
        <r>
          <rPr>
            <sz val="11"/>
            <color theme="1"/>
            <rFont val="Calibri"/>
            <family val="2"/>
            <scheme val="minor"/>
          </rPr>
          <t>Introduzca el código SNIP</t>
        </r>
      </text>
    </comment>
    <comment ref="C1005" authorId="2" shapeId="0">
      <text>
        <r>
          <rPr>
            <sz val="11"/>
            <color theme="1"/>
            <rFont val="Calibri"/>
            <family val="2"/>
            <scheme val="minor"/>
          </rPr>
          <t>Introduzca la fecha de inicio del proceso, en formato dd-mm-aaaa</t>
        </r>
      </text>
    </comment>
    <comment ref="F10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text/>
    </comment>
    <comment ref="C1007" authorId="2" shapeId="0">
      <text>
        <r>
          <rPr>
            <sz val="11"/>
            <color theme="1"/>
            <rFont val="Calibri"/>
            <family val="2"/>
            <scheme val="minor"/>
          </rPr>
          <t>Introduzca la fecha prevista de adjudicación, en formato dd-mm-aaaa</t>
        </r>
      </text>
    </comment>
    <comment ref="F1007" authorId="2" shapeId="0">
      <text/>
    </comment>
    <comment ref="F1008" authorId="2" shapeId="0">
      <text/>
    </comment>
    <comment ref="A1010" authorId="2" shapeId="0">
      <text>
        <r>
          <rPr>
            <sz val="11"/>
            <color theme="1"/>
            <rFont val="Calibri"/>
            <family val="2"/>
            <scheme val="minor"/>
          </rPr>
          <t>Introduzca un codigo UNSPSC</t>
        </r>
      </text>
    </comment>
    <comment ref="B1010" authorId="2" shapeId="0">
      <text>
        <r>
          <rPr>
            <sz val="11"/>
            <color theme="1"/>
            <rFont val="Calibri"/>
            <family val="2"/>
            <scheme val="minor"/>
          </rPr>
          <t>Descripción calculada automáticamente a partir de código del artículo</t>
        </r>
      </text>
    </comment>
    <comment ref="C1010" authorId="2" shapeId="0">
      <text>
        <r>
          <rPr>
            <sz val="11"/>
            <color theme="1"/>
            <rFont val="Calibri"/>
            <family val="2"/>
            <scheme val="minor"/>
          </rPr>
          <t>Seleccione un valor de la lista</t>
        </r>
      </text>
    </comment>
    <comment ref="D1010" authorId="2" shapeId="0">
      <text>
        <r>
          <rPr>
            <sz val="11"/>
            <color theme="1"/>
            <rFont val="Calibri"/>
            <family val="2"/>
            <scheme val="minor"/>
          </rPr>
          <t>Introduzca un número con dos decimales como máximo. Debe ser igual o mayor a la "Cantidad Real Consumida"</t>
        </r>
      </text>
    </comment>
    <comment ref="E1010" authorId="2" shapeId="0">
      <text>
        <r>
          <rPr>
            <sz val="11"/>
            <color theme="1"/>
            <rFont val="Calibri"/>
            <family val="2"/>
            <scheme val="minor"/>
          </rPr>
          <t>Introduzca un número con dos decimales como máximo</t>
        </r>
      </text>
    </comment>
    <comment ref="F1010" authorId="2" shapeId="0">
      <text>
        <r>
          <rPr>
            <sz val="11"/>
            <color theme="1"/>
            <rFont val="Calibri"/>
            <family val="2"/>
            <scheme val="minor"/>
          </rPr>
          <t>Monto calculado automáticamente por el sistema</t>
        </r>
      </text>
    </comment>
    <comment ref="A1025" authorId="2" shapeId="0">
      <text>
        <r>
          <rPr>
            <sz val="11"/>
            <color theme="1"/>
            <rFont val="Calibri"/>
            <family val="2"/>
            <scheme val="minor"/>
          </rPr>
          <t>Introducir un texto con el nombre o referencia de la contratación</t>
        </r>
      </text>
    </comment>
    <comment ref="B1025" authorId="2" shapeId="0">
      <text>
        <r>
          <rPr>
            <sz val="11"/>
            <color theme="1"/>
            <rFont val="Calibri"/>
            <family val="2"/>
            <scheme val="minor"/>
          </rPr>
          <t>Introduzca un texto con la finalidad de la contratación</t>
        </r>
      </text>
    </comment>
    <comment ref="C1025" authorId="2" shapeId="0">
      <text>
        <r>
          <rPr>
            <sz val="11"/>
            <color theme="1"/>
            <rFont val="Calibri"/>
            <family val="2"/>
            <scheme val="minor"/>
          </rPr>
          <t>Seleccionar un valor del listado</t>
        </r>
      </text>
    </comment>
    <comment ref="D1025" authorId="2" shapeId="0">
      <text>
        <r>
          <rPr>
            <sz val="11"/>
            <color theme="1"/>
            <rFont val="Calibri"/>
            <family val="2"/>
            <scheme val="minor"/>
          </rPr>
          <t>Seleccione el tipo de procedimiento</t>
        </r>
      </text>
    </comment>
    <comment ref="E1025" authorId="2" shapeId="0">
      <text>
        <r>
          <rPr>
            <sz val="11"/>
            <color theme="1"/>
            <rFont val="Calibri"/>
            <family val="2"/>
            <scheme val="minor"/>
          </rPr>
          <t>Seleccione un valor de la lista</t>
        </r>
      </text>
    </comment>
    <comment ref="F1025" authorId="2" shapeId="0">
      <text>
        <r>
          <rPr>
            <sz val="11"/>
            <color theme="1"/>
            <rFont val="Calibri"/>
            <family val="2"/>
            <scheme val="minor"/>
          </rPr>
          <t>Introduzca el código SNIP</t>
        </r>
      </text>
    </comment>
    <comment ref="C1026" authorId="2" shapeId="0">
      <text>
        <r>
          <rPr>
            <sz val="11"/>
            <color theme="1"/>
            <rFont val="Calibri"/>
            <family val="2"/>
            <scheme val="minor"/>
          </rPr>
          <t>Introduzca la fecha de inicio del proceso, en formato dd-mm-aaaa</t>
        </r>
      </text>
    </comment>
    <comment ref="F10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shapeId="0">
      <text/>
    </comment>
    <comment ref="C1028" authorId="2" shapeId="0">
      <text>
        <r>
          <rPr>
            <sz val="11"/>
            <color theme="1"/>
            <rFont val="Calibri"/>
            <family val="2"/>
            <scheme val="minor"/>
          </rPr>
          <t>Introduzca la fecha prevista de adjudicación, en formato dd-mm-aaaa</t>
        </r>
      </text>
    </comment>
    <comment ref="F1028" authorId="2" shapeId="0">
      <text/>
    </comment>
    <comment ref="F1029" authorId="2" shapeId="0">
      <text/>
    </comment>
    <comment ref="A1031" authorId="2" shapeId="0">
      <text>
        <r>
          <rPr>
            <sz val="11"/>
            <color theme="1"/>
            <rFont val="Calibri"/>
            <family val="2"/>
            <scheme val="minor"/>
          </rPr>
          <t>Introduzca un codigo UNSPSC</t>
        </r>
      </text>
    </comment>
    <comment ref="B1031" authorId="2" shapeId="0">
      <text>
        <r>
          <rPr>
            <sz val="11"/>
            <color theme="1"/>
            <rFont val="Calibri"/>
            <family val="2"/>
            <scheme val="minor"/>
          </rPr>
          <t>Descripción calculada automáticamente a partir de código del artículo</t>
        </r>
      </text>
    </comment>
    <comment ref="C1031" authorId="2" shapeId="0">
      <text>
        <r>
          <rPr>
            <sz val="11"/>
            <color theme="1"/>
            <rFont val="Calibri"/>
            <family val="2"/>
            <scheme val="minor"/>
          </rPr>
          <t>Seleccione un valor de la lista</t>
        </r>
      </text>
    </comment>
    <comment ref="D1031" authorId="2" shapeId="0">
      <text>
        <r>
          <rPr>
            <sz val="11"/>
            <color theme="1"/>
            <rFont val="Calibri"/>
            <family val="2"/>
            <scheme val="minor"/>
          </rPr>
          <t>Introduzca un número con dos decimales como máximo. Debe ser igual o mayor a la "Cantidad Real Consumida"</t>
        </r>
      </text>
    </comment>
    <comment ref="E1031" authorId="2" shapeId="0">
      <text>
        <r>
          <rPr>
            <sz val="11"/>
            <color theme="1"/>
            <rFont val="Calibri"/>
            <family val="2"/>
            <scheme val="minor"/>
          </rPr>
          <t>Introduzca un número con dos decimales como máximo</t>
        </r>
      </text>
    </comment>
    <comment ref="F1031" authorId="2" shapeId="0">
      <text>
        <r>
          <rPr>
            <sz val="11"/>
            <color theme="1"/>
            <rFont val="Calibri"/>
            <family val="2"/>
            <scheme val="minor"/>
          </rPr>
          <t>Monto calculado automáticamente por el sistema</t>
        </r>
      </text>
    </comment>
    <comment ref="A1036" authorId="2" shapeId="0">
      <text>
        <r>
          <rPr>
            <sz val="11"/>
            <color theme="1"/>
            <rFont val="Calibri"/>
            <family val="2"/>
            <scheme val="minor"/>
          </rPr>
          <t>Introducir un texto con el nombre o referencia de la contratación</t>
        </r>
      </text>
    </comment>
    <comment ref="B1036" authorId="2" shapeId="0">
      <text>
        <r>
          <rPr>
            <sz val="11"/>
            <color theme="1"/>
            <rFont val="Calibri"/>
            <family val="2"/>
            <scheme val="minor"/>
          </rPr>
          <t>Introduzca un texto con la finalidad de la contratación</t>
        </r>
      </text>
    </comment>
    <comment ref="C1036" authorId="2" shapeId="0">
      <text>
        <r>
          <rPr>
            <sz val="11"/>
            <color theme="1"/>
            <rFont val="Calibri"/>
            <family val="2"/>
            <scheme val="minor"/>
          </rPr>
          <t>Seleccionar un valor del listado</t>
        </r>
      </text>
    </comment>
    <comment ref="D1036" authorId="2" shapeId="0">
      <text>
        <r>
          <rPr>
            <sz val="11"/>
            <color theme="1"/>
            <rFont val="Calibri"/>
            <family val="2"/>
            <scheme val="minor"/>
          </rPr>
          <t>Seleccione el tipo de procedimiento</t>
        </r>
      </text>
    </comment>
    <comment ref="E1036" authorId="2" shapeId="0">
      <text>
        <r>
          <rPr>
            <sz val="11"/>
            <color theme="1"/>
            <rFont val="Calibri"/>
            <family val="2"/>
            <scheme val="minor"/>
          </rPr>
          <t>Seleccione un valor de la lista</t>
        </r>
      </text>
    </comment>
    <comment ref="F1036" authorId="2" shapeId="0">
      <text>
        <r>
          <rPr>
            <sz val="11"/>
            <color theme="1"/>
            <rFont val="Calibri"/>
            <family val="2"/>
            <scheme val="minor"/>
          </rPr>
          <t>Introduzca el código SNIP</t>
        </r>
      </text>
    </comment>
    <comment ref="C1037" authorId="2" shapeId="0">
      <text>
        <r>
          <rPr>
            <sz val="11"/>
            <color theme="1"/>
            <rFont val="Calibri"/>
            <family val="2"/>
            <scheme val="minor"/>
          </rPr>
          <t>Introduzca la fecha de inicio del proceso, en formato dd-mm-aaaa</t>
        </r>
      </text>
    </comment>
    <comment ref="F10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2" shapeId="0">
      <text/>
    </comment>
    <comment ref="C1039" authorId="2" shapeId="0">
      <text>
        <r>
          <rPr>
            <sz val="11"/>
            <color theme="1"/>
            <rFont val="Calibri"/>
            <family val="2"/>
            <scheme val="minor"/>
          </rPr>
          <t>Introduzca la fecha prevista de adjudicación, en formato dd-mm-aaaa</t>
        </r>
      </text>
    </comment>
    <comment ref="F1039" authorId="2" shapeId="0">
      <text/>
    </comment>
    <comment ref="F1040" authorId="2" shapeId="0">
      <text/>
    </comment>
    <comment ref="A1042" authorId="2" shapeId="0">
      <text>
        <r>
          <rPr>
            <sz val="11"/>
            <color theme="1"/>
            <rFont val="Calibri"/>
            <family val="2"/>
            <scheme val="minor"/>
          </rPr>
          <t>Introduzca un codigo UNSPSC</t>
        </r>
      </text>
    </comment>
    <comment ref="B1042" authorId="2" shapeId="0">
      <text>
        <r>
          <rPr>
            <sz val="11"/>
            <color theme="1"/>
            <rFont val="Calibri"/>
            <family val="2"/>
            <scheme val="minor"/>
          </rPr>
          <t>Descripción calculada automáticamente a partir de código del artículo</t>
        </r>
      </text>
    </comment>
    <comment ref="C1042" authorId="2" shapeId="0">
      <text>
        <r>
          <rPr>
            <sz val="11"/>
            <color theme="1"/>
            <rFont val="Calibri"/>
            <family val="2"/>
            <scheme val="minor"/>
          </rPr>
          <t>Seleccione un valor de la lista</t>
        </r>
      </text>
    </comment>
    <comment ref="D1042" authorId="2" shapeId="0">
      <text>
        <r>
          <rPr>
            <sz val="11"/>
            <color theme="1"/>
            <rFont val="Calibri"/>
            <family val="2"/>
            <scheme val="minor"/>
          </rPr>
          <t>Introduzca un número con dos decimales como máximo. Debe ser igual o mayor a la "Cantidad Real Consumida"</t>
        </r>
      </text>
    </comment>
    <comment ref="E1042" authorId="2" shapeId="0">
      <text>
        <r>
          <rPr>
            <sz val="11"/>
            <color theme="1"/>
            <rFont val="Calibri"/>
            <family val="2"/>
            <scheme val="minor"/>
          </rPr>
          <t>Introduzca un número con dos decimales como máximo</t>
        </r>
      </text>
    </comment>
    <comment ref="F1042" authorId="2" shapeId="0">
      <text>
        <r>
          <rPr>
            <sz val="11"/>
            <color theme="1"/>
            <rFont val="Calibri"/>
            <family val="2"/>
            <scheme val="minor"/>
          </rPr>
          <t>Monto calculado automáticamente por el sistema</t>
        </r>
      </text>
    </comment>
    <comment ref="A1052" authorId="2" shapeId="0">
      <text>
        <r>
          <rPr>
            <sz val="11"/>
            <color theme="1"/>
            <rFont val="Calibri"/>
            <family val="2"/>
            <scheme val="minor"/>
          </rPr>
          <t>Introducir un texto con el nombre o referencia de la contratación</t>
        </r>
      </text>
    </comment>
    <comment ref="B1052" authorId="2" shapeId="0">
      <text>
        <r>
          <rPr>
            <sz val="11"/>
            <color theme="1"/>
            <rFont val="Calibri"/>
            <family val="2"/>
            <scheme val="minor"/>
          </rPr>
          <t>Introduzca un texto con la finalidad de la contratación</t>
        </r>
      </text>
    </comment>
    <comment ref="C1052" authorId="2" shapeId="0">
      <text>
        <r>
          <rPr>
            <sz val="11"/>
            <color theme="1"/>
            <rFont val="Calibri"/>
            <family val="2"/>
            <scheme val="minor"/>
          </rPr>
          <t>Seleccionar un valor del listado</t>
        </r>
      </text>
    </comment>
    <comment ref="D1052" authorId="2" shapeId="0">
      <text>
        <r>
          <rPr>
            <sz val="11"/>
            <color theme="1"/>
            <rFont val="Calibri"/>
            <family val="2"/>
            <scheme val="minor"/>
          </rPr>
          <t>Seleccione el tipo de procedimiento</t>
        </r>
      </text>
    </comment>
    <comment ref="E1052" authorId="2" shapeId="0">
      <text>
        <r>
          <rPr>
            <sz val="11"/>
            <color theme="1"/>
            <rFont val="Calibri"/>
            <family val="2"/>
            <scheme val="minor"/>
          </rPr>
          <t>Seleccione un valor de la lista</t>
        </r>
      </text>
    </comment>
    <comment ref="F1052" authorId="2" shapeId="0">
      <text>
        <r>
          <rPr>
            <sz val="11"/>
            <color theme="1"/>
            <rFont val="Calibri"/>
            <family val="2"/>
            <scheme val="minor"/>
          </rPr>
          <t>Introduzca el código SNIP</t>
        </r>
      </text>
    </comment>
    <comment ref="C1053" authorId="2" shapeId="0">
      <text>
        <r>
          <rPr>
            <sz val="11"/>
            <color theme="1"/>
            <rFont val="Calibri"/>
            <family val="2"/>
            <scheme val="minor"/>
          </rPr>
          <t>Introduzca la fecha de inicio del proceso, en formato dd-mm-aaaa</t>
        </r>
      </text>
    </comment>
    <comment ref="F10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text/>
    </comment>
    <comment ref="C1055" authorId="2" shapeId="0">
      <text>
        <r>
          <rPr>
            <sz val="11"/>
            <color theme="1"/>
            <rFont val="Calibri"/>
            <family val="2"/>
            <scheme val="minor"/>
          </rPr>
          <t>Introduzca la fecha prevista de adjudicación, en formato dd-mm-aaaa</t>
        </r>
      </text>
    </comment>
    <comment ref="F1055" authorId="2" shapeId="0">
      <text/>
    </comment>
    <comment ref="F1056" authorId="2" shapeId="0">
      <text/>
    </comment>
    <comment ref="A1058" authorId="2" shapeId="0">
      <text>
        <r>
          <rPr>
            <sz val="11"/>
            <color theme="1"/>
            <rFont val="Calibri"/>
            <family val="2"/>
            <scheme val="minor"/>
          </rPr>
          <t>Introduzca un codigo UNSPSC</t>
        </r>
      </text>
    </comment>
    <comment ref="B1058" authorId="2" shapeId="0">
      <text>
        <r>
          <rPr>
            <sz val="11"/>
            <color theme="1"/>
            <rFont val="Calibri"/>
            <family val="2"/>
            <scheme val="minor"/>
          </rPr>
          <t>Descripción calculada automáticamente a partir de código del artículo</t>
        </r>
      </text>
    </comment>
    <comment ref="C1058" authorId="2" shapeId="0">
      <text>
        <r>
          <rPr>
            <sz val="11"/>
            <color theme="1"/>
            <rFont val="Calibri"/>
            <family val="2"/>
            <scheme val="minor"/>
          </rPr>
          <t>Seleccione un valor de la lista</t>
        </r>
      </text>
    </comment>
    <comment ref="D1058" authorId="2" shapeId="0">
      <text>
        <r>
          <rPr>
            <sz val="11"/>
            <color theme="1"/>
            <rFont val="Calibri"/>
            <family val="2"/>
            <scheme val="minor"/>
          </rPr>
          <t>Introduzca un número con dos decimales como máximo. Debe ser igual o mayor a la "Cantidad Real Consumida"</t>
        </r>
      </text>
    </comment>
    <comment ref="E1058" authorId="2" shapeId="0">
      <text>
        <r>
          <rPr>
            <sz val="11"/>
            <color theme="1"/>
            <rFont val="Calibri"/>
            <family val="2"/>
            <scheme val="minor"/>
          </rPr>
          <t>Introduzca un número con dos decimales como máximo</t>
        </r>
      </text>
    </comment>
    <comment ref="F1058" authorId="2" shapeId="0">
      <text>
        <r>
          <rPr>
            <sz val="11"/>
            <color theme="1"/>
            <rFont val="Calibri"/>
            <family val="2"/>
            <scheme val="minor"/>
          </rPr>
          <t>Monto calculado automáticamente por el sistema</t>
        </r>
      </text>
    </comment>
    <comment ref="A1066" authorId="2" shapeId="0">
      <text>
        <r>
          <rPr>
            <sz val="11"/>
            <color theme="1"/>
            <rFont val="Calibri"/>
            <family val="2"/>
            <scheme val="minor"/>
          </rPr>
          <t>Introducir un texto con el nombre o referencia de la contratación</t>
        </r>
      </text>
    </comment>
    <comment ref="B1066" authorId="2" shapeId="0">
      <text>
        <r>
          <rPr>
            <sz val="11"/>
            <color theme="1"/>
            <rFont val="Calibri"/>
            <family val="2"/>
            <scheme val="minor"/>
          </rPr>
          <t>Introduzca un texto con la finalidad de la contratación</t>
        </r>
      </text>
    </comment>
    <comment ref="C1066" authorId="2" shapeId="0">
      <text>
        <r>
          <rPr>
            <sz val="11"/>
            <color theme="1"/>
            <rFont val="Calibri"/>
            <family val="2"/>
            <scheme val="minor"/>
          </rPr>
          <t>Seleccionar un valor del listado</t>
        </r>
      </text>
    </comment>
    <comment ref="D1066" authorId="2" shapeId="0">
      <text>
        <r>
          <rPr>
            <sz val="11"/>
            <color theme="1"/>
            <rFont val="Calibri"/>
            <family val="2"/>
            <scheme val="minor"/>
          </rPr>
          <t>Seleccione el tipo de procedimiento</t>
        </r>
      </text>
    </comment>
    <comment ref="E1066" authorId="2" shapeId="0">
      <text>
        <r>
          <rPr>
            <sz val="11"/>
            <color theme="1"/>
            <rFont val="Calibri"/>
            <family val="2"/>
            <scheme val="minor"/>
          </rPr>
          <t>Seleccione un valor de la lista</t>
        </r>
      </text>
    </comment>
    <comment ref="F1066" authorId="2" shapeId="0">
      <text>
        <r>
          <rPr>
            <sz val="11"/>
            <color theme="1"/>
            <rFont val="Calibri"/>
            <family val="2"/>
            <scheme val="minor"/>
          </rPr>
          <t>Introduzca el código SNIP</t>
        </r>
      </text>
    </comment>
    <comment ref="C1067" authorId="2" shapeId="0">
      <text>
        <r>
          <rPr>
            <sz val="11"/>
            <color theme="1"/>
            <rFont val="Calibri"/>
            <family val="2"/>
            <scheme val="minor"/>
          </rPr>
          <t>Introduzca la fecha de inicio del proceso, en formato dd-mm-aaaa</t>
        </r>
      </text>
    </comment>
    <comment ref="F10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2" shapeId="0">
      <text/>
    </comment>
    <comment ref="C1069" authorId="2" shapeId="0">
      <text>
        <r>
          <rPr>
            <sz val="11"/>
            <color theme="1"/>
            <rFont val="Calibri"/>
            <family val="2"/>
            <scheme val="minor"/>
          </rPr>
          <t>Introduzca la fecha prevista de adjudicación, en formato dd-mm-aaaa</t>
        </r>
      </text>
    </comment>
    <comment ref="F1069" authorId="2" shapeId="0">
      <text/>
    </comment>
    <comment ref="F1070" authorId="2" shapeId="0">
      <text/>
    </comment>
    <comment ref="A1072" authorId="2" shapeId="0">
      <text>
        <r>
          <rPr>
            <sz val="11"/>
            <color theme="1"/>
            <rFont val="Calibri"/>
            <family val="2"/>
            <scheme val="minor"/>
          </rPr>
          <t>Introduzca un codigo UNSPSC</t>
        </r>
      </text>
    </comment>
    <comment ref="B1072" authorId="2" shapeId="0">
      <text>
        <r>
          <rPr>
            <sz val="11"/>
            <color theme="1"/>
            <rFont val="Calibri"/>
            <family val="2"/>
            <scheme val="minor"/>
          </rPr>
          <t>Descripción calculada automáticamente a partir de código del artículo</t>
        </r>
      </text>
    </comment>
    <comment ref="C1072" authorId="2" shapeId="0">
      <text>
        <r>
          <rPr>
            <sz val="11"/>
            <color theme="1"/>
            <rFont val="Calibri"/>
            <family val="2"/>
            <scheme val="minor"/>
          </rPr>
          <t>Seleccione un valor de la lista</t>
        </r>
      </text>
    </comment>
    <comment ref="D1072" authorId="2" shapeId="0">
      <text>
        <r>
          <rPr>
            <sz val="11"/>
            <color theme="1"/>
            <rFont val="Calibri"/>
            <family val="2"/>
            <scheme val="minor"/>
          </rPr>
          <t>Introduzca un número con dos decimales como máximo. Debe ser igual o mayor a la "Cantidad Real Consumida"</t>
        </r>
      </text>
    </comment>
    <comment ref="E1072" authorId="2" shapeId="0">
      <text>
        <r>
          <rPr>
            <sz val="11"/>
            <color theme="1"/>
            <rFont val="Calibri"/>
            <family val="2"/>
            <scheme val="minor"/>
          </rPr>
          <t>Introduzca un número con dos decimales como máximo</t>
        </r>
      </text>
    </comment>
    <comment ref="F1072" authorId="2" shapeId="0">
      <text>
        <r>
          <rPr>
            <sz val="11"/>
            <color theme="1"/>
            <rFont val="Calibri"/>
            <family val="2"/>
            <scheme val="minor"/>
          </rPr>
          <t>Monto calculado automáticamente por el sistema</t>
        </r>
      </text>
    </comment>
    <comment ref="A1079" authorId="2" shapeId="0">
      <text>
        <r>
          <rPr>
            <sz val="11"/>
            <color theme="1"/>
            <rFont val="Calibri"/>
            <family val="2"/>
            <scheme val="minor"/>
          </rPr>
          <t>Introducir un texto con el nombre o referencia de la contratación</t>
        </r>
      </text>
    </comment>
    <comment ref="B1079" authorId="2" shapeId="0">
      <text>
        <r>
          <rPr>
            <sz val="11"/>
            <color theme="1"/>
            <rFont val="Calibri"/>
            <family val="2"/>
            <scheme val="minor"/>
          </rPr>
          <t>Introduzca un texto con la finalidad de la contratación</t>
        </r>
      </text>
    </comment>
    <comment ref="C1079" authorId="2" shapeId="0">
      <text>
        <r>
          <rPr>
            <sz val="11"/>
            <color theme="1"/>
            <rFont val="Calibri"/>
            <family val="2"/>
            <scheme val="minor"/>
          </rPr>
          <t>Seleccionar un valor del listado</t>
        </r>
      </text>
    </comment>
    <comment ref="D1079" authorId="2" shapeId="0">
      <text>
        <r>
          <rPr>
            <sz val="11"/>
            <color theme="1"/>
            <rFont val="Calibri"/>
            <family val="2"/>
            <scheme val="minor"/>
          </rPr>
          <t>Seleccione el tipo de procedimiento</t>
        </r>
      </text>
    </comment>
    <comment ref="E1079" authorId="2" shapeId="0">
      <text>
        <r>
          <rPr>
            <sz val="11"/>
            <color theme="1"/>
            <rFont val="Calibri"/>
            <family val="2"/>
            <scheme val="minor"/>
          </rPr>
          <t>Seleccione un valor de la lista</t>
        </r>
      </text>
    </comment>
    <comment ref="F1079" authorId="2" shapeId="0">
      <text>
        <r>
          <rPr>
            <sz val="11"/>
            <color theme="1"/>
            <rFont val="Calibri"/>
            <family val="2"/>
            <scheme val="minor"/>
          </rPr>
          <t>Introduzca el código SNIP</t>
        </r>
      </text>
    </comment>
    <comment ref="C1080" authorId="2" shapeId="0">
      <text>
        <r>
          <rPr>
            <sz val="11"/>
            <color theme="1"/>
            <rFont val="Calibri"/>
            <family val="2"/>
            <scheme val="minor"/>
          </rPr>
          <t>Introduzca la fecha de inicio del proceso, en formato dd-mm-aaaa</t>
        </r>
      </text>
    </comment>
    <comment ref="F10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2" shapeId="0">
      <text/>
    </comment>
    <comment ref="C1082" authorId="2" shapeId="0">
      <text>
        <r>
          <rPr>
            <sz val="11"/>
            <color theme="1"/>
            <rFont val="Calibri"/>
            <family val="2"/>
            <scheme val="minor"/>
          </rPr>
          <t>Introduzca la fecha prevista de adjudicación, en formato dd-mm-aaaa</t>
        </r>
      </text>
    </comment>
    <comment ref="F1082" authorId="2" shapeId="0">
      <text/>
    </comment>
    <comment ref="F1083" authorId="2" shapeId="0">
      <text/>
    </comment>
    <comment ref="A1085" authorId="2" shapeId="0">
      <text>
        <r>
          <rPr>
            <sz val="11"/>
            <color theme="1"/>
            <rFont val="Calibri"/>
            <family val="2"/>
            <scheme val="minor"/>
          </rPr>
          <t>Introduzca un codigo UNSPSC</t>
        </r>
      </text>
    </comment>
    <comment ref="B1085" authorId="2" shapeId="0">
      <text>
        <r>
          <rPr>
            <sz val="11"/>
            <color theme="1"/>
            <rFont val="Calibri"/>
            <family val="2"/>
            <scheme val="minor"/>
          </rPr>
          <t>Descripción calculada automáticamente a partir de código del artículo</t>
        </r>
      </text>
    </comment>
    <comment ref="C1085" authorId="2" shapeId="0">
      <text>
        <r>
          <rPr>
            <sz val="11"/>
            <color theme="1"/>
            <rFont val="Calibri"/>
            <family val="2"/>
            <scheme val="minor"/>
          </rPr>
          <t>Seleccione un valor de la lista</t>
        </r>
      </text>
    </comment>
    <comment ref="D1085" authorId="2" shapeId="0">
      <text>
        <r>
          <rPr>
            <sz val="11"/>
            <color theme="1"/>
            <rFont val="Calibri"/>
            <family val="2"/>
            <scheme val="minor"/>
          </rPr>
          <t>Introduzca un número con dos decimales como máximo. Debe ser igual o mayor a la "Cantidad Real Consumida"</t>
        </r>
      </text>
    </comment>
    <comment ref="E1085" authorId="2" shapeId="0">
      <text>
        <r>
          <rPr>
            <sz val="11"/>
            <color theme="1"/>
            <rFont val="Calibri"/>
            <family val="2"/>
            <scheme val="minor"/>
          </rPr>
          <t>Introduzca un número con dos decimales como máximo</t>
        </r>
      </text>
    </comment>
    <comment ref="F1085" authorId="2" shapeId="0">
      <text>
        <r>
          <rPr>
            <sz val="11"/>
            <color theme="1"/>
            <rFont val="Calibri"/>
            <family val="2"/>
            <scheme val="minor"/>
          </rPr>
          <t>Monto calculado automáticamente por el sistema</t>
        </r>
      </text>
    </comment>
    <comment ref="A1090" authorId="2" shapeId="0">
      <text>
        <r>
          <rPr>
            <sz val="11"/>
            <color theme="1"/>
            <rFont val="Calibri"/>
            <family val="2"/>
            <scheme val="minor"/>
          </rPr>
          <t>Introducir un texto con el nombre o referencia de la contratación</t>
        </r>
      </text>
    </comment>
    <comment ref="B1090" authorId="2" shapeId="0">
      <text>
        <r>
          <rPr>
            <sz val="11"/>
            <color theme="1"/>
            <rFont val="Calibri"/>
            <family val="2"/>
            <scheme val="minor"/>
          </rPr>
          <t>Introduzca un texto con la finalidad de la contratación</t>
        </r>
      </text>
    </comment>
    <comment ref="C1090" authorId="2" shapeId="0">
      <text>
        <r>
          <rPr>
            <sz val="11"/>
            <color theme="1"/>
            <rFont val="Calibri"/>
            <family val="2"/>
            <scheme val="minor"/>
          </rPr>
          <t>Seleccionar un valor del listado</t>
        </r>
      </text>
    </comment>
    <comment ref="D1090" authorId="2" shapeId="0">
      <text>
        <r>
          <rPr>
            <sz val="11"/>
            <color theme="1"/>
            <rFont val="Calibri"/>
            <family val="2"/>
            <scheme val="minor"/>
          </rPr>
          <t>Seleccione el tipo de procedimiento</t>
        </r>
      </text>
    </comment>
    <comment ref="E1090" authorId="2" shapeId="0">
      <text>
        <r>
          <rPr>
            <sz val="11"/>
            <color theme="1"/>
            <rFont val="Calibri"/>
            <family val="2"/>
            <scheme val="minor"/>
          </rPr>
          <t>Seleccione un valor de la lista</t>
        </r>
      </text>
    </comment>
    <comment ref="F1090" authorId="2" shapeId="0">
      <text>
        <r>
          <rPr>
            <sz val="11"/>
            <color theme="1"/>
            <rFont val="Calibri"/>
            <family val="2"/>
            <scheme val="minor"/>
          </rPr>
          <t>Introduzca el código SNIP</t>
        </r>
      </text>
    </comment>
    <comment ref="C1091" authorId="2" shapeId="0">
      <text>
        <r>
          <rPr>
            <sz val="11"/>
            <color theme="1"/>
            <rFont val="Calibri"/>
            <family val="2"/>
            <scheme val="minor"/>
          </rPr>
          <t>Introduzca la fecha de inicio del proceso, en formato dd-mm-aaaa</t>
        </r>
      </text>
    </comment>
    <comment ref="F10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2" shapeId="0">
      <text/>
    </comment>
    <comment ref="C1093" authorId="2" shapeId="0">
      <text>
        <r>
          <rPr>
            <sz val="11"/>
            <color theme="1"/>
            <rFont val="Calibri"/>
            <family val="2"/>
            <scheme val="minor"/>
          </rPr>
          <t>Introduzca la fecha prevista de adjudicación, en formato dd-mm-aaaa</t>
        </r>
      </text>
    </comment>
    <comment ref="F1093" authorId="2" shapeId="0">
      <text/>
    </comment>
    <comment ref="F1094" authorId="2" shapeId="0">
      <text/>
    </comment>
    <comment ref="A1096" authorId="2" shapeId="0">
      <text>
        <r>
          <rPr>
            <sz val="11"/>
            <color theme="1"/>
            <rFont val="Calibri"/>
            <family val="2"/>
            <scheme val="minor"/>
          </rPr>
          <t>Introduzca un codigo UNSPSC</t>
        </r>
      </text>
    </comment>
    <comment ref="B1096" authorId="2" shapeId="0">
      <text>
        <r>
          <rPr>
            <sz val="11"/>
            <color theme="1"/>
            <rFont val="Calibri"/>
            <family val="2"/>
            <scheme val="minor"/>
          </rPr>
          <t>Descripción calculada automáticamente a partir de código del artículo</t>
        </r>
      </text>
    </comment>
    <comment ref="C1096" authorId="2" shapeId="0">
      <text>
        <r>
          <rPr>
            <sz val="11"/>
            <color theme="1"/>
            <rFont val="Calibri"/>
            <family val="2"/>
            <scheme val="minor"/>
          </rPr>
          <t>Seleccione un valor de la lista</t>
        </r>
      </text>
    </comment>
    <comment ref="D1096" authorId="2" shapeId="0">
      <text>
        <r>
          <rPr>
            <sz val="11"/>
            <color theme="1"/>
            <rFont val="Calibri"/>
            <family val="2"/>
            <scheme val="minor"/>
          </rPr>
          <t>Introduzca un número con dos decimales como máximo. Debe ser igual o mayor a la "Cantidad Real Consumida"</t>
        </r>
      </text>
    </comment>
    <comment ref="E1096" authorId="2" shapeId="0">
      <text>
        <r>
          <rPr>
            <sz val="11"/>
            <color theme="1"/>
            <rFont val="Calibri"/>
            <family val="2"/>
            <scheme val="minor"/>
          </rPr>
          <t>Introduzca un número con dos decimales como máximo</t>
        </r>
      </text>
    </comment>
    <comment ref="F1096" authorId="2" shapeId="0">
      <text>
        <r>
          <rPr>
            <sz val="11"/>
            <color theme="1"/>
            <rFont val="Calibri"/>
            <family val="2"/>
            <scheme val="minor"/>
          </rPr>
          <t>Monto calculado automáticamente por el sistema</t>
        </r>
      </text>
    </comment>
    <comment ref="A1108" authorId="2" shapeId="0">
      <text>
        <r>
          <rPr>
            <sz val="11"/>
            <color theme="1"/>
            <rFont val="Calibri"/>
            <family val="2"/>
            <scheme val="minor"/>
          </rPr>
          <t>Introducir un texto con el nombre o referencia de la contratación</t>
        </r>
      </text>
    </comment>
    <comment ref="B1108" authorId="2" shapeId="0">
      <text>
        <r>
          <rPr>
            <sz val="11"/>
            <color theme="1"/>
            <rFont val="Calibri"/>
            <family val="2"/>
            <scheme val="minor"/>
          </rPr>
          <t>Introduzca un texto con la finalidad de la contratación</t>
        </r>
      </text>
    </comment>
    <comment ref="C1108" authorId="2" shapeId="0">
      <text>
        <r>
          <rPr>
            <sz val="11"/>
            <color theme="1"/>
            <rFont val="Calibri"/>
            <family val="2"/>
            <scheme val="minor"/>
          </rPr>
          <t>Seleccionar un valor del listado</t>
        </r>
      </text>
    </comment>
    <comment ref="D1108" authorId="2" shapeId="0">
      <text>
        <r>
          <rPr>
            <sz val="11"/>
            <color theme="1"/>
            <rFont val="Calibri"/>
            <family val="2"/>
            <scheme val="minor"/>
          </rPr>
          <t>Seleccione el tipo de procedimiento</t>
        </r>
      </text>
    </comment>
    <comment ref="E1108" authorId="2" shapeId="0">
      <text>
        <r>
          <rPr>
            <sz val="11"/>
            <color theme="1"/>
            <rFont val="Calibri"/>
            <family val="2"/>
            <scheme val="minor"/>
          </rPr>
          <t>Seleccione un valor de la lista</t>
        </r>
      </text>
    </comment>
    <comment ref="F1108" authorId="2" shapeId="0">
      <text>
        <r>
          <rPr>
            <sz val="11"/>
            <color theme="1"/>
            <rFont val="Calibri"/>
            <family val="2"/>
            <scheme val="minor"/>
          </rPr>
          <t>Introduzca el código SNIP</t>
        </r>
      </text>
    </comment>
    <comment ref="C1109" authorId="2" shapeId="0">
      <text>
        <r>
          <rPr>
            <sz val="11"/>
            <color theme="1"/>
            <rFont val="Calibri"/>
            <family val="2"/>
            <scheme val="minor"/>
          </rPr>
          <t>Introduzca la fecha de inicio del proceso, en formato dd-mm-aaaa</t>
        </r>
      </text>
    </comment>
    <comment ref="F1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2" shapeId="0">
      <text/>
    </comment>
    <comment ref="C1111" authorId="2" shapeId="0">
      <text>
        <r>
          <rPr>
            <sz val="11"/>
            <color theme="1"/>
            <rFont val="Calibri"/>
            <family val="2"/>
            <scheme val="minor"/>
          </rPr>
          <t>Introduzca la fecha prevista de adjudicación, en formato dd-mm-aaaa</t>
        </r>
      </text>
    </comment>
    <comment ref="F1111" authorId="2" shapeId="0">
      <text/>
    </comment>
    <comment ref="F1112" authorId="2" shapeId="0">
      <text/>
    </comment>
    <comment ref="A1114" authorId="2" shapeId="0">
      <text>
        <r>
          <rPr>
            <sz val="11"/>
            <color theme="1"/>
            <rFont val="Calibri"/>
            <family val="2"/>
            <scheme val="minor"/>
          </rPr>
          <t>Introduzca un codigo UNSPSC</t>
        </r>
      </text>
    </comment>
    <comment ref="B1114" authorId="2" shapeId="0">
      <text>
        <r>
          <rPr>
            <sz val="11"/>
            <color theme="1"/>
            <rFont val="Calibri"/>
            <family val="2"/>
            <scheme val="minor"/>
          </rPr>
          <t>Descripción calculada automáticamente a partir de código del artículo</t>
        </r>
      </text>
    </comment>
    <comment ref="C1114" authorId="2" shapeId="0">
      <text>
        <r>
          <rPr>
            <sz val="11"/>
            <color theme="1"/>
            <rFont val="Calibri"/>
            <family val="2"/>
            <scheme val="minor"/>
          </rPr>
          <t>Seleccione un valor de la lista</t>
        </r>
      </text>
    </comment>
    <comment ref="D1114" authorId="2" shapeId="0">
      <text>
        <r>
          <rPr>
            <sz val="11"/>
            <color theme="1"/>
            <rFont val="Calibri"/>
            <family val="2"/>
            <scheme val="minor"/>
          </rPr>
          <t>Introduzca un número con dos decimales como máximo. Debe ser igual o mayor a la "Cantidad Real Consumida"</t>
        </r>
      </text>
    </comment>
    <comment ref="E1114" authorId="2" shapeId="0">
      <text>
        <r>
          <rPr>
            <sz val="11"/>
            <color theme="1"/>
            <rFont val="Calibri"/>
            <family val="2"/>
            <scheme val="minor"/>
          </rPr>
          <t>Introduzca un número con dos decimales como máximo</t>
        </r>
      </text>
    </comment>
    <comment ref="F1114" authorId="2" shapeId="0">
      <text>
        <r>
          <rPr>
            <sz val="11"/>
            <color theme="1"/>
            <rFont val="Calibri"/>
            <family val="2"/>
            <scheme val="minor"/>
          </rPr>
          <t>Monto calculado automáticamente por el sistema</t>
        </r>
      </text>
    </comment>
    <comment ref="A1119" authorId="2" shapeId="0">
      <text>
        <r>
          <rPr>
            <sz val="11"/>
            <color theme="1"/>
            <rFont val="Calibri"/>
            <family val="2"/>
            <scheme val="minor"/>
          </rPr>
          <t>Introducir un texto con el nombre o referencia de la contratación</t>
        </r>
      </text>
    </comment>
    <comment ref="B1119" authorId="2" shapeId="0">
      <text>
        <r>
          <rPr>
            <sz val="11"/>
            <color theme="1"/>
            <rFont val="Calibri"/>
            <family val="2"/>
            <scheme val="minor"/>
          </rPr>
          <t>Introduzca un texto con la finalidad de la contratación</t>
        </r>
      </text>
    </comment>
    <comment ref="C1119" authorId="2" shapeId="0">
      <text>
        <r>
          <rPr>
            <sz val="11"/>
            <color theme="1"/>
            <rFont val="Calibri"/>
            <family val="2"/>
            <scheme val="minor"/>
          </rPr>
          <t>Seleccionar un valor del listado</t>
        </r>
      </text>
    </comment>
    <comment ref="D1119" authorId="2" shapeId="0">
      <text>
        <r>
          <rPr>
            <sz val="11"/>
            <color theme="1"/>
            <rFont val="Calibri"/>
            <family val="2"/>
            <scheme val="minor"/>
          </rPr>
          <t>Seleccione el tipo de procedimiento</t>
        </r>
      </text>
    </comment>
    <comment ref="E1119" authorId="2" shapeId="0">
      <text>
        <r>
          <rPr>
            <sz val="11"/>
            <color theme="1"/>
            <rFont val="Calibri"/>
            <family val="2"/>
            <scheme val="minor"/>
          </rPr>
          <t>Seleccione un valor de la lista</t>
        </r>
      </text>
    </comment>
    <comment ref="F1119" authorId="2" shapeId="0">
      <text>
        <r>
          <rPr>
            <sz val="11"/>
            <color theme="1"/>
            <rFont val="Calibri"/>
            <family val="2"/>
            <scheme val="minor"/>
          </rPr>
          <t>Introduzca el código SNIP</t>
        </r>
      </text>
    </comment>
    <comment ref="C1120" authorId="2" shapeId="0">
      <text>
        <r>
          <rPr>
            <sz val="11"/>
            <color theme="1"/>
            <rFont val="Calibri"/>
            <family val="2"/>
            <scheme val="minor"/>
          </rPr>
          <t>Introduzca la fecha de inicio del proceso, en formato dd-mm-aaaa</t>
        </r>
      </text>
    </comment>
    <comment ref="F11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2" shapeId="0">
      <text/>
    </comment>
    <comment ref="C1122" authorId="2" shapeId="0">
      <text>
        <r>
          <rPr>
            <sz val="11"/>
            <color theme="1"/>
            <rFont val="Calibri"/>
            <family val="2"/>
            <scheme val="minor"/>
          </rPr>
          <t>Introduzca la fecha prevista de adjudicación, en formato dd-mm-aaaa</t>
        </r>
      </text>
    </comment>
    <comment ref="F1122" authorId="2" shapeId="0">
      <text/>
    </comment>
    <comment ref="F1123" authorId="2" shapeId="0">
      <text/>
    </comment>
    <comment ref="A1125" authorId="2" shapeId="0">
      <text>
        <r>
          <rPr>
            <sz val="11"/>
            <color theme="1"/>
            <rFont val="Calibri"/>
            <family val="2"/>
            <scheme val="minor"/>
          </rPr>
          <t>Introduzca un codigo UNSPSC</t>
        </r>
      </text>
    </comment>
    <comment ref="B1125" authorId="2" shapeId="0">
      <text>
        <r>
          <rPr>
            <sz val="11"/>
            <color theme="1"/>
            <rFont val="Calibri"/>
            <family val="2"/>
            <scheme val="minor"/>
          </rPr>
          <t>Descripción calculada automáticamente a partir de código del artículo</t>
        </r>
      </text>
    </comment>
    <comment ref="C1125" authorId="2" shapeId="0">
      <text>
        <r>
          <rPr>
            <sz val="11"/>
            <color theme="1"/>
            <rFont val="Calibri"/>
            <family val="2"/>
            <scheme val="minor"/>
          </rPr>
          <t>Seleccione un valor de la lista</t>
        </r>
      </text>
    </comment>
    <comment ref="D1125" authorId="2" shapeId="0">
      <text>
        <r>
          <rPr>
            <sz val="11"/>
            <color theme="1"/>
            <rFont val="Calibri"/>
            <family val="2"/>
            <scheme val="minor"/>
          </rPr>
          <t>Introduzca un número con dos decimales como máximo. Debe ser igual o mayor a la "Cantidad Real Consumida"</t>
        </r>
      </text>
    </comment>
    <comment ref="E1125" authorId="2" shapeId="0">
      <text>
        <r>
          <rPr>
            <sz val="11"/>
            <color theme="1"/>
            <rFont val="Calibri"/>
            <family val="2"/>
            <scheme val="minor"/>
          </rPr>
          <t>Introduzca un número con dos decimales como máximo</t>
        </r>
      </text>
    </comment>
    <comment ref="F1125" authorId="2" shapeId="0">
      <text>
        <r>
          <rPr>
            <sz val="11"/>
            <color theme="1"/>
            <rFont val="Calibri"/>
            <family val="2"/>
            <scheme val="minor"/>
          </rPr>
          <t>Monto calculado automáticamente por el sistema</t>
        </r>
      </text>
    </comment>
    <comment ref="A1130" authorId="2" shapeId="0">
      <text>
        <r>
          <rPr>
            <sz val="11"/>
            <color theme="1"/>
            <rFont val="Calibri"/>
            <family val="2"/>
            <scheme val="minor"/>
          </rPr>
          <t>Introducir un texto con el nombre o referencia de la contratación</t>
        </r>
      </text>
    </comment>
    <comment ref="B1130" authorId="2" shapeId="0">
      <text>
        <r>
          <rPr>
            <sz val="11"/>
            <color theme="1"/>
            <rFont val="Calibri"/>
            <family val="2"/>
            <scheme val="minor"/>
          </rPr>
          <t>Introduzca un texto con la finalidad de la contratación</t>
        </r>
      </text>
    </comment>
    <comment ref="C1130" authorId="2" shapeId="0">
      <text>
        <r>
          <rPr>
            <sz val="11"/>
            <color theme="1"/>
            <rFont val="Calibri"/>
            <family val="2"/>
            <scheme val="minor"/>
          </rPr>
          <t>Seleccionar un valor del listado</t>
        </r>
      </text>
    </comment>
    <comment ref="D1130" authorId="2" shapeId="0">
      <text>
        <r>
          <rPr>
            <sz val="11"/>
            <color theme="1"/>
            <rFont val="Calibri"/>
            <family val="2"/>
            <scheme val="minor"/>
          </rPr>
          <t>Seleccione el tipo de procedimiento</t>
        </r>
      </text>
    </comment>
    <comment ref="E1130" authorId="2" shapeId="0">
      <text>
        <r>
          <rPr>
            <sz val="11"/>
            <color theme="1"/>
            <rFont val="Calibri"/>
            <family val="2"/>
            <scheme val="minor"/>
          </rPr>
          <t>Seleccione un valor de la lista</t>
        </r>
      </text>
    </comment>
    <comment ref="F1130" authorId="2" shapeId="0">
      <text>
        <r>
          <rPr>
            <sz val="11"/>
            <color theme="1"/>
            <rFont val="Calibri"/>
            <family val="2"/>
            <scheme val="minor"/>
          </rPr>
          <t>Introduzca el código SNIP</t>
        </r>
      </text>
    </comment>
    <comment ref="C1131" authorId="2" shapeId="0">
      <text>
        <r>
          <rPr>
            <sz val="11"/>
            <color theme="1"/>
            <rFont val="Calibri"/>
            <family val="2"/>
            <scheme val="minor"/>
          </rPr>
          <t>Introduzca la fecha de inicio del proceso, en formato dd-mm-aaaa</t>
        </r>
      </text>
    </comment>
    <comment ref="F11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2" shapeId="0">
      <text/>
    </comment>
    <comment ref="C1133" authorId="2" shapeId="0">
      <text>
        <r>
          <rPr>
            <sz val="11"/>
            <color theme="1"/>
            <rFont val="Calibri"/>
            <family val="2"/>
            <scheme val="minor"/>
          </rPr>
          <t>Introduzca la fecha prevista de adjudicación, en formato dd-mm-aaaa</t>
        </r>
      </text>
    </comment>
    <comment ref="F1133" authorId="2" shapeId="0">
      <text/>
    </comment>
    <comment ref="F1134" authorId="2" shapeId="0">
      <text/>
    </comment>
    <comment ref="A1136" authorId="2" shapeId="0">
      <text>
        <r>
          <rPr>
            <sz val="11"/>
            <color theme="1"/>
            <rFont val="Calibri"/>
            <family val="2"/>
            <scheme val="minor"/>
          </rPr>
          <t>Introduzca un codigo UNSPSC</t>
        </r>
      </text>
    </comment>
    <comment ref="B1136" authorId="2" shapeId="0">
      <text>
        <r>
          <rPr>
            <sz val="11"/>
            <color theme="1"/>
            <rFont val="Calibri"/>
            <family val="2"/>
            <scheme val="minor"/>
          </rPr>
          <t>Descripción calculada automáticamente a partir de código del artículo</t>
        </r>
      </text>
    </comment>
    <comment ref="C1136" authorId="2" shapeId="0">
      <text>
        <r>
          <rPr>
            <sz val="11"/>
            <color theme="1"/>
            <rFont val="Calibri"/>
            <family val="2"/>
            <scheme val="minor"/>
          </rPr>
          <t>Seleccione un valor de la lista</t>
        </r>
      </text>
    </comment>
    <comment ref="D1136" authorId="2" shapeId="0">
      <text>
        <r>
          <rPr>
            <sz val="11"/>
            <color theme="1"/>
            <rFont val="Calibri"/>
            <family val="2"/>
            <scheme val="minor"/>
          </rPr>
          <t>Introduzca un número con dos decimales como máximo. Debe ser igual o mayor a la "Cantidad Real Consumida"</t>
        </r>
      </text>
    </comment>
    <comment ref="E1136" authorId="2" shapeId="0">
      <text>
        <r>
          <rPr>
            <sz val="11"/>
            <color theme="1"/>
            <rFont val="Calibri"/>
            <family val="2"/>
            <scheme val="minor"/>
          </rPr>
          <t>Introduzca un número con dos decimales como máximo</t>
        </r>
      </text>
    </comment>
    <comment ref="F113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<sst xmlns="http://schemas.openxmlformats.org/spreadsheetml/2006/main" count="23255" uniqueCount="18885">
  <si>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</si>
  <si>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</si>
  <si>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</si>
  <si>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</si>
  <si>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</si>
  <si>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</si>
  <si>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</si>
  <si>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</si>
  <si>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</si>
  <si>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</si>
  <si>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</si>
  <si>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</si>
  <si>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</si>
  <si>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</si>
  <si>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</si>
  <si>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</si>
  <si>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</si>
  <si>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</si>
  <si>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</si>
  <si>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</si>
  <si>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</si>
  <si>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</si>
  <si>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</si>
  <si>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</si>
  <si>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</si>
  <si>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</si>
  <si>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</si>
  <si>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</si>
  <si>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</si>
  <si>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</si>
  <si>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</si>
  <si>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</si>
  <si>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</si>
  <si>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</si>
  <si>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</si>
  <si>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</si>
  <si>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</si>
  <si>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</si>
  <si>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</si>
  <si>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</si>
  <si>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</si>
  <si>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</si>
  <si>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</si>
  <si>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</si>
  <si>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</si>
  <si>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</si>
  <si>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</si>
  <si>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</si>
  <si>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</si>
  <si>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</si>
  <si>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</si>
  <si>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</si>
  <si>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</si>
  <si>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</si>
  <si>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</si>
  <si>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</si>
  <si>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</si>
  <si>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</si>
  <si>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</si>
  <si>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</si>
  <si>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</si>
  <si>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</si>
  <si>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</si>
  <si>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</si>
  <si>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</si>
  <si>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</si>
  <si>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</si>
  <si>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</si>
  <si>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</si>
  <si>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</si>
  <si>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</si>
  <si>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</si>
  <si>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</si>
  <si>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</si>
  <si>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</si>
  <si>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</si>
  <si>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</si>
  <si>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</si>
  <si>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</si>
  <si>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</si>
  <si>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</si>
  <si>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</si>
  <si>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</si>
  <si>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</si>
  <si>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</si>
  <si>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</si>
  <si>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</si>
  <si>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</si>
  <si>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</si>
  <si>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</si>
  <si>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</si>
  <si>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</si>
  <si>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</si>
  <si>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</si>
  <si>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</si>
  <si>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</si>
  <si>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</si>
  <si>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</si>
  <si>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</si>
  <si>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</si>
  <si>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</si>
  <si>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</si>
  <si>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</si>
  <si>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</si>
  <si>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</si>
  <si>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</si>
  <si>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</si>
  <si>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</si>
  <si>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</si>
  <si>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</si>
  <si>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</si>
  <si>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</si>
  <si>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</si>
  <si>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</si>
  <si>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</si>
  <si>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</si>
  <si>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</si>
  <si>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</si>
  <si>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</si>
  <si>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</si>
  <si>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</si>
  <si>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</si>
  <si>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</si>
  <si>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</si>
  <si>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</si>
  <si>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</si>
  <si>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</si>
  <si>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</si>
  <si>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</si>
  <si>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</si>
  <si>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</si>
  <si>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</si>
  <si>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</si>
  <si>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</si>
  <si>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</si>
  <si>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</si>
  <si>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</si>
  <si>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</si>
  <si>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</si>
  <si>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</si>
  <si>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</si>
  <si>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</si>
  <si>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</si>
  <si>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</si>
  <si>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</si>
  <si>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</si>
  <si>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</si>
  <si>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</si>
  <si>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</si>
  <si>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</si>
  <si>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</si>
  <si>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</si>
  <si>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</si>
  <si>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</si>
  <si>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</si>
  <si>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</si>
  <si>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</si>
  <si>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</si>
  <si>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</si>
  <si>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</si>
  <si>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</si>
  <si>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</si>
  <si>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</si>
  <si>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</si>
  <si>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</si>
  <si>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</si>
  <si>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</si>
  <si>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</si>
  <si>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</si>
  <si>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</si>
  <si>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</si>
  <si>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</si>
  <si>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</si>
  <si>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</si>
  <si>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</si>
  <si>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</si>
  <si>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</si>
  <si>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</si>
  <si>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</si>
  <si>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</si>
  <si>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</si>
  <si>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</si>
  <si>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</si>
  <si>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</si>
  <si>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</si>
  <si>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</si>
  <si>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</si>
  <si>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</si>
  <si>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</si>
  <si>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</si>
  <si>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</si>
  <si>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</si>
  <si>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</si>
  <si>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</si>
  <si>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</si>
  <si>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</si>
  <si>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</si>
  <si>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</si>
  <si>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</si>
  <si>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</si>
  <si>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</si>
  <si>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</si>
  <si>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</si>
  <si>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</si>
  <si>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</si>
  <si>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</si>
  <si>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</si>
  <si>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</si>
  <si>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</si>
  <si>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</si>
  <si>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</si>
  <si>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</si>
  <si>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</si>
  <si>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</si>
  <si>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</si>
  <si>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</si>
  <si>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</si>
  <si>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</si>
  <si>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</si>
  <si>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</si>
  <si>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</si>
  <si>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</si>
  <si>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</si>
  <si>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</si>
  <si>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</si>
  <si>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</si>
  <si>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</si>
  <si>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</si>
  <si>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</si>
  <si>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</si>
  <si>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</si>
  <si>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</si>
  <si>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</si>
  <si>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</si>
  <si>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</si>
  <si>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</si>
  <si>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</si>
  <si>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</si>
  <si>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</si>
  <si>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</si>
  <si>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</si>
  <si>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</si>
  <si>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</si>
  <si>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</si>
  <si>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</si>
  <si>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</si>
  <si>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</si>
  <si>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</si>
  <si>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</si>
  <si>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</si>
  <si>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</si>
  <si>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</si>
  <si>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</si>
  <si>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</si>
  <si>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</si>
  <si>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</si>
  <si>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</si>
  <si>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</si>
  <si>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</si>
  <si>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</si>
  <si>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</si>
  <si>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</si>
  <si>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</si>
  <si>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</si>
  <si>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</si>
  <si>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</si>
  <si>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</si>
  <si>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</si>
  <si>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</si>
  <si>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</si>
  <si>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</si>
  <si>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</si>
  <si>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</si>
  <si>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</si>
  <si>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</si>
  <si>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</si>
  <si>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</si>
  <si>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</si>
  <si>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</si>
  <si>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</si>
  <si>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</si>
  <si>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</si>
  <si>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</si>
  <si>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</si>
  <si>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</si>
  <si>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</si>
  <si>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</si>
  <si>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</si>
  <si>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</si>
  <si>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</si>
  <si>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</si>
  <si>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</si>
  <si>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</si>
  <si>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</si>
  <si>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</si>
  <si>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</si>
  <si>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</si>
  <si>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</si>
  <si>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</si>
  <si>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</si>
  <si>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</si>
  <si>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</si>
  <si>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</si>
  <si>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</si>
  <si>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</si>
  <si>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</si>
  <si>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</si>
  <si>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</si>
  <si>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</si>
  <si>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</si>
  <si>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</si>
  <si>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</si>
  <si>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</si>
  <si>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</si>
  <si>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</si>
  <si>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</si>
  <si>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</si>
  <si>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</si>
  <si>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</si>
  <si>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</si>
  <si>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</si>
  <si>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</si>
  <si>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</si>
  <si>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</si>
  <si>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</si>
  <si>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</si>
  <si>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</si>
  <si>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</si>
  <si>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</si>
  <si>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</si>
  <si>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</si>
  <si>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</si>
  <si>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</si>
  <si>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</si>
  <si>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</si>
  <si>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</si>
  <si>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</si>
  <si>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</si>
  <si>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</si>
  <si>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</si>
  <si>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</si>
  <si>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</si>
  <si>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</si>
  <si>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</si>
  <si>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</si>
  <si>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</si>
  <si>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</si>
  <si>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</si>
  <si>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</si>
  <si>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</si>
  <si>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</si>
  <si>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</si>
  <si>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</si>
  <si>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</si>
  <si>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</si>
  <si>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</si>
  <si>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</si>
  <si>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</si>
  <si>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</si>
  <si>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</si>
  <si>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</si>
  <si>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</si>
  <si>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</si>
  <si>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</si>
  <si>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</si>
  <si>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</si>
  <si>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</si>
  <si>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</si>
  <si>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</si>
  <si>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</si>
  <si>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</si>
  <si>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</si>
  <si>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</si>
  <si>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</si>
  <si>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</si>
  <si>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</si>
  <si>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</si>
  <si>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</si>
  <si>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</si>
  <si>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</si>
  <si>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</si>
  <si>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</si>
  <si>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</si>
  <si>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</si>
  <si>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</si>
  <si>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</si>
  <si>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</si>
  <si>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</si>
  <si>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</si>
  <si>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</si>
  <si>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</si>
  <si>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</si>
  <si>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</si>
  <si>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</si>
  <si>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</si>
  <si>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</si>
  <si>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</si>
  <si>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</si>
  <si>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</si>
  <si>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</si>
  <si>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</si>
  <si>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</si>
  <si>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</si>
  <si>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</si>
  <si>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</si>
  <si>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</si>
  <si>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</si>
  <si>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</si>
  <si>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</si>
  <si>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</si>
  <si>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</si>
  <si>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</si>
  <si>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</si>
  <si>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</si>
  <si>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</si>
  <si>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</si>
  <si>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</si>
  <si>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</si>
  <si>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</si>
  <si>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</si>
  <si>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</si>
  <si>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</si>
  <si>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</si>
  <si>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</si>
  <si>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</si>
  <si>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</si>
  <si>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</si>
  <si>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</si>
  <si>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</si>
  <si>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</si>
  <si>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</si>
  <si>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</si>
  <si>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</si>
  <si>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</si>
  <si>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</si>
  <si>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</si>
  <si>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</si>
  <si>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</si>
  <si>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</si>
  <si>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</si>
  <si>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</si>
  <si>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</si>
  <si>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</si>
  <si>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</si>
  <si>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</si>
  <si>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</si>
  <si>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</si>
  <si>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</si>
  <si>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</si>
  <si>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</si>
  <si>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</si>
  <si>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</si>
  <si>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</si>
  <si>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</si>
  <si>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</si>
  <si>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</si>
  <si>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</si>
  <si>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</si>
  <si>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</si>
  <si>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</si>
  <si>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</si>
  <si>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</si>
  <si>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</si>
  <si>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</si>
  <si>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</si>
  <si>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</si>
  <si>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</si>
  <si>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</si>
  <si>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</si>
  <si>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</si>
  <si>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</si>
  <si>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</si>
  <si>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</si>
  <si>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</si>
  <si>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</si>
  <si>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</si>
  <si>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</si>
  <si>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</si>
  <si>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</si>
  <si>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</si>
  <si>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</si>
  <si>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</si>
  <si>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</si>
  <si>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</si>
  <si>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</si>
  <si>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</si>
  <si>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</si>
  <si>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</si>
  <si>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</si>
  <si>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</si>
  <si>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</si>
  <si>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</si>
  <si>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</si>
  <si>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</si>
  <si>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</si>
  <si>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</si>
  <si>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</si>
  <si>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</si>
  <si>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</si>
  <si>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</si>
  <si>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</si>
  <si>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</si>
  <si>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</si>
  <si>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</si>
  <si>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</si>
  <si>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</si>
  <si>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</si>
  <si>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</si>
  <si>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</si>
  <si>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</si>
  <si>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</si>
  <si>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</si>
  <si>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</si>
  <si>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</si>
  <si>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</si>
  <si>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</si>
  <si>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</si>
  <si>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</si>
  <si>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</si>
  <si>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</si>
  <si>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</si>
  <si>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</si>
  <si>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</si>
  <si>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</si>
  <si>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</si>
  <si>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</si>
  <si>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</si>
  <si>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</si>
  <si>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</si>
  <si>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</si>
  <si>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</si>
  <si>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</si>
  <si>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</si>
  <si>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</si>
  <si>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</si>
  <si>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</si>
  <si>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</si>
  <si>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</si>
  <si>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</si>
  <si>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</si>
  <si>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</si>
  <si>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</si>
  <si>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</si>
  <si>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</si>
  <si>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</si>
  <si>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</si>
  <si>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</si>
  <si>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</si>
  <si>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</si>
  <si>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</si>
  <si>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</si>
  <si>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</si>
  <si>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</si>
  <si>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</si>
  <si>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</si>
  <si>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</si>
  <si>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</si>
  <si>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</si>
  <si>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</si>
  <si>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</si>
  <si>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</si>
  <si>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</si>
  <si>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</si>
  <si>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</si>
  <si>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</si>
  <si>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</si>
  <si>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</si>
  <si>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</si>
  <si>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</si>
  <si>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</si>
  <si>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</si>
  <si>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</si>
  <si>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</si>
  <si>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</si>
  <si>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</si>
  <si>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</si>
  <si>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</si>
  <si>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</si>
  <si>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</si>
  <si>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</si>
  <si>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</si>
  <si>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</si>
  <si>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</si>
  <si>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</si>
  <si>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</si>
  <si>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</si>
  <si>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</si>
  <si>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</si>
  <si>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</si>
  <si>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</si>
  <si>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</si>
  <si>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</si>
  <si>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</si>
  <si>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</si>
  <si>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</si>
  <si>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</si>
  <si>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</si>
  <si>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</si>
  <si>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</si>
  <si>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</si>
  <si>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</si>
  <si>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</si>
  <si>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</si>
  <si>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</si>
  <si>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</si>
  <si>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</si>
  <si>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</si>
  <si>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</si>
  <si>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</si>
  <si>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</si>
  <si>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</si>
  <si>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</si>
  <si>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</si>
  <si>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</si>
  <si>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</si>
  <si>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</si>
  <si>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</si>
  <si>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</si>
  <si>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</si>
  <si>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</si>
  <si>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</si>
  <si>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</si>
  <si>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</si>
  <si>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</si>
  <si>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</si>
  <si>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</si>
  <si>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</si>
  <si>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</si>
  <si>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</si>
  <si>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</si>
  <si>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</si>
  <si>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</si>
  <si>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</si>
  <si>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</si>
  <si>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</si>
  <si>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</si>
  <si>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</si>
  <si>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</si>
  <si>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</si>
  <si>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</si>
  <si>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</si>
  <si>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</si>
  <si>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</si>
  <si>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</si>
  <si>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</si>
  <si>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</si>
  <si>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</si>
  <si>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</si>
  <si>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</si>
  <si>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</si>
  <si>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</si>
  <si>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</si>
  <si>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</si>
  <si>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</si>
  <si>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</si>
  <si>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</si>
  <si>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</si>
  <si>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</si>
  <si>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</si>
  <si>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</si>
  <si>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</si>
  <si>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</si>
  <si>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</si>
  <si>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</si>
  <si>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</si>
  <si>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</si>
  <si>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</si>
  <si>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</si>
  <si>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</si>
  <si>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</si>
  <si>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</si>
  <si>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</si>
  <si>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</si>
  <si>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</si>
  <si>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</si>
  <si>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</si>
  <si>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</si>
  <si>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</si>
  <si>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</si>
  <si>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</si>
  <si>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</si>
  <si>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</si>
  <si>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</si>
  <si>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</si>
  <si>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</si>
  <si>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</si>
  <si>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</si>
  <si>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</si>
  <si>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</si>
  <si>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</si>
  <si>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</si>
  <si>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</si>
  <si>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</si>
  <si>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</si>
  <si>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</si>
  <si>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</si>
  <si>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</si>
  <si>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</si>
  <si>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</si>
  <si>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</si>
  <si>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</si>
  <si>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</si>
  <si>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</si>
  <si>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</si>
  <si>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</si>
  <si>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</si>
  <si>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</si>
  <si>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</si>
  <si>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</si>
  <si>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</si>
  <si>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</si>
  <si>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</si>
  <si>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</si>
  <si>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</si>
  <si>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</si>
  <si>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</si>
  <si>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</si>
  <si>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</si>
  <si>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</si>
  <si>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</si>
  <si>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</si>
  <si>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</si>
  <si>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</si>
  <si>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</si>
  <si>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</si>
  <si>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</si>
  <si>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</si>
  <si>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</si>
  <si>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</si>
  <si>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</si>
  <si>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</si>
  <si>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</si>
  <si>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</si>
  <si>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</si>
  <si>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</si>
  <si>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</si>
  <si>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</si>
  <si>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</si>
  <si>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</si>
  <si>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</si>
  <si>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</si>
  <si>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</si>
  <si>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</si>
  <si>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</si>
  <si>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</si>
  <si>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</si>
  <si>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</si>
  <si>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</si>
  <si>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</si>
  <si>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</si>
  <si>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</si>
  <si>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</si>
  <si>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</si>
  <si>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</si>
  <si>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</si>
  <si>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</si>
  <si>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</si>
  <si>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</si>
  <si>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</si>
  <si>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</si>
  <si>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</si>
  <si>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</si>
  <si>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</si>
  <si>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</si>
  <si>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</si>
  <si>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</si>
  <si>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</si>
  <si>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</si>
  <si>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</si>
  <si>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</si>
  <si>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</si>
  <si>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</si>
  <si>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</si>
  <si>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</si>
  <si>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</si>
  <si>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</si>
  <si>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</si>
  <si>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</si>
  <si>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</si>
  <si>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</si>
  <si>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</si>
  <si>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</si>
  <si>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</si>
  <si>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</si>
  <si>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</si>
  <si>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</si>
  <si>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</si>
  <si>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</si>
  <si>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</si>
  <si>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</si>
  <si>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</si>
  <si>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</si>
  <si>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</si>
  <si>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</si>
  <si>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</si>
  <si>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</si>
  <si>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</si>
  <si>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</si>
  <si>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</si>
  <si>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</si>
  <si>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</si>
  <si>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</si>
  <si>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</si>
  <si>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</si>
  <si>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</si>
  <si>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</si>
  <si>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</si>
  <si>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</si>
  <si>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</si>
  <si>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</si>
  <si>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</si>
  <si>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</si>
  <si>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</si>
  <si>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</si>
  <si>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</si>
  <si>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</si>
  <si>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</si>
  <si>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</si>
  <si>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</si>
  <si>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</si>
  <si>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</si>
  <si>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</si>
  <si>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</si>
  <si>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</si>
  <si>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</si>
  <si>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</si>
  <si>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</si>
  <si>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</si>
  <si>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</si>
  <si>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</si>
  <si>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</si>
  <si>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</si>
  <si>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</si>
  <si>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</si>
  <si>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</si>
  <si>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</si>
  <si>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</si>
  <si>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</si>
  <si>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</si>
  <si>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</si>
  <si>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</si>
  <si>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</si>
  <si>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</si>
  <si>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</si>
  <si>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</si>
  <si>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</si>
  <si>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</si>
  <si>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</si>
  <si>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</si>
  <si>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</si>
  <si>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</si>
  <si>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</si>
  <si>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</si>
  <si>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</si>
  <si>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</si>
  <si>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</si>
  <si>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</si>
  <si>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</si>
  <si>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</si>
  <si>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</si>
  <si>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</si>
  <si>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</si>
  <si>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</si>
  <si>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</si>
  <si>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</si>
  <si>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</si>
  <si>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</si>
  <si>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</si>
  <si>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</si>
  <si>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</si>
  <si>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</si>
  <si>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</si>
  <si>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</si>
  <si>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</si>
  <si>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</si>
  <si>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</si>
  <si>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</si>
  <si>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</si>
  <si>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</si>
  <si>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</si>
  <si>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</si>
  <si>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</si>
  <si>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</si>
  <si>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</si>
  <si>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</si>
  <si>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</si>
  <si>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</si>
  <si>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</si>
  <si>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</si>
  <si>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</si>
  <si>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</si>
  <si>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</si>
  <si>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</si>
  <si>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</si>
  <si>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</si>
  <si>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</si>
  <si>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</si>
  <si>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</si>
  <si>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</si>
  <si>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</si>
  <si>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</si>
  <si>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</si>
  <si>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</si>
  <si>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</si>
  <si>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</si>
  <si>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</si>
  <si>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</si>
  <si>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</si>
  <si>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</si>
  <si>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</si>
  <si>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</si>
  <si>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</si>
  <si>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</si>
  <si>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</si>
  <si>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</si>
  <si>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</si>
  <si>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</si>
  <si>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</si>
  <si>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</si>
  <si>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</si>
  <si>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</si>
  <si>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</si>
  <si>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</si>
  <si>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</si>
  <si>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</si>
  <si>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</si>
  <si>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</si>
  <si>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</si>
  <si>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</si>
  <si>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</si>
  <si>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</si>
  <si>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</si>
  <si>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</si>
  <si>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</si>
  <si>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</si>
  <si>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</si>
  <si>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</si>
  <si>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</si>
  <si>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</si>
  <si>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</si>
  <si>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</si>
  <si>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</si>
  <si>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</si>
  <si>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</si>
  <si>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</si>
  <si>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</si>
  <si>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</si>
  <si>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</si>
  <si>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</si>
  <si>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</si>
  <si>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</si>
  <si>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</si>
  <si>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</si>
  <si>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</si>
  <si>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</si>
  <si>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</si>
  <si>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</si>
  <si>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</si>
  <si>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</si>
  <si>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</si>
  <si>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</si>
  <si>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</si>
  <si>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</si>
  <si>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</si>
  <si>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</si>
  <si>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</si>
  <si>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</si>
  <si>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</si>
  <si>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</si>
  <si>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</si>
  <si>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</si>
  <si>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</si>
  <si>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</si>
  <si>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</si>
  <si>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</si>
  <si>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</si>
  <si>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</si>
  <si>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</si>
  <si>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</si>
  <si>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</si>
  <si>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</si>
  <si>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</si>
  <si>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</si>
  <si>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</si>
  <si>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</si>
  <si>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</si>
  <si>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</si>
  <si>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</si>
  <si>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</si>
  <si>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</si>
  <si>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</si>
  <si>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</si>
  <si>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</si>
  <si>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</si>
  <si>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</si>
  <si>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</si>
  <si>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</si>
  <si>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</si>
  <si>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</si>
  <si>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</si>
  <si>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</si>
  <si>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</si>
  <si>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</si>
  <si>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</si>
  <si>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</si>
  <si>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</si>
  <si>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</si>
  <si>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</si>
  <si>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</si>
  <si>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</si>
  <si>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</si>
  <si>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</si>
  <si>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</si>
  <si>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</si>
  <si>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</si>
  <si>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</si>
  <si>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</si>
  <si>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</si>
  <si>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</si>
  <si>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</si>
  <si>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</si>
  <si>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</si>
  <si>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</si>
  <si>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</si>
  <si>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</si>
  <si>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</si>
  <si>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</si>
  <si>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</si>
  <si>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</si>
  <si>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</si>
  <si>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</si>
  <si>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</si>
  <si>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</si>
  <si>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</si>
  <si>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</si>
  <si>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</si>
  <si>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</si>
  <si>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</si>
  <si>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</si>
  <si>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</si>
  <si>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</si>
  <si>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</si>
  <si>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</si>
  <si>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</si>
  <si>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</si>
  <si>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</si>
  <si>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</si>
  <si>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</si>
  <si>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</si>
  <si>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</si>
  <si>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</si>
  <si>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</si>
  <si>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</si>
  <si>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</si>
  <si>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</si>
  <si>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</si>
  <si>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</si>
  <si>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</si>
  <si>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</si>
  <si>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</si>
  <si>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</si>
  <si>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</si>
  <si>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</si>
  <si>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</si>
  <si>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</si>
  <si>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</si>
  <si>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</si>
  <si>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</si>
  <si>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</si>
  <si>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</si>
  <si>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</si>
  <si>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</si>
  <si>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</si>
  <si>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</si>
  <si>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</si>
  <si>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</si>
  <si>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</si>
  <si>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</si>
  <si>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</si>
  <si>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</si>
  <si>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</si>
  <si>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</si>
  <si>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</si>
  <si>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</si>
  <si>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</si>
  <si>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</si>
  <si>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</si>
  <si>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</si>
  <si>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</si>
  <si>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</si>
  <si>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</si>
  <si>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</si>
  <si>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</si>
  <si>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</si>
  <si>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</si>
  <si>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</si>
  <si>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</si>
  <si>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</si>
  <si>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</si>
  <si>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</si>
  <si>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</si>
  <si>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</si>
  <si>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</si>
  <si>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</si>
  <si>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</si>
  <si>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</si>
  <si>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</si>
  <si>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</si>
  <si>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</si>
  <si>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</si>
  <si>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</si>
  <si>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</si>
  <si>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</si>
  <si>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</si>
  <si>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</si>
  <si>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</si>
  <si>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</si>
  <si>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</si>
  <si>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</si>
  <si>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</si>
  <si>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</si>
  <si>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</si>
  <si>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</si>
  <si>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</si>
  <si>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</si>
  <si>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</si>
  <si>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</si>
  <si>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</si>
  <si>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</si>
  <si>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</si>
  <si>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</si>
  <si>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</si>
  <si>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</si>
  <si>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</si>
  <si>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</si>
  <si>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</si>
  <si>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</si>
  <si>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</si>
  <si>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</si>
  <si>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</si>
  <si>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</si>
  <si>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</si>
  <si>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</si>
  <si>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</si>
  <si>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</si>
  <si>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</si>
  <si>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</si>
  <si>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</si>
  <si>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</si>
  <si>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</si>
  <si>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</si>
  <si>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</si>
  <si>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</si>
  <si>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</si>
  <si>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</si>
  <si>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</si>
  <si>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</si>
  <si>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</si>
  <si>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</si>
  <si>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</si>
  <si>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</si>
  <si>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</si>
  <si>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</si>
  <si>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</si>
  <si>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</si>
  <si>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</si>
  <si>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</si>
  <si>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</si>
  <si>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</si>
  <si>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</si>
  <si>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</si>
  <si>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</si>
  <si>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</si>
  <si>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</si>
  <si>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</si>
  <si>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</si>
  <si>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</si>
  <si>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</si>
  <si>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</si>
  <si>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</si>
  <si>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</si>
  <si>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</si>
  <si>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</si>
  <si>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</si>
  <si>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</si>
  <si>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</si>
  <si>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</si>
  <si>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</si>
  <si>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</si>
  <si>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</si>
  <si>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</si>
  <si>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</si>
  <si>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</si>
  <si>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</si>
  <si>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</si>
  <si>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</si>
  <si>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</si>
  <si>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</si>
  <si>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</si>
  <si>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</si>
  <si>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</si>
  <si>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</si>
  <si>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</si>
  <si>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</si>
  <si>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</si>
  <si>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</si>
  <si>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</si>
  <si>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</si>
  <si>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</si>
  <si>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</si>
  <si>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</si>
  <si>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</si>
  <si>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</si>
  <si>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</si>
  <si>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</si>
  <si>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</si>
  <si>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</si>
  <si>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</si>
  <si>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</si>
  <si>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</si>
  <si>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</si>
  <si>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</si>
  <si>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</si>
  <si>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</si>
  <si>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</si>
  <si>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</si>
  <si>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</si>
  <si>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</si>
  <si>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</si>
  <si>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</si>
  <si>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</si>
  <si>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</si>
  <si>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</si>
  <si>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</si>
  <si>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</si>
  <si>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</si>
  <si>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</si>
  <si>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</si>
  <si>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</si>
  <si>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</si>
  <si>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</si>
  <si>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</si>
  <si>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</si>
  <si>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</si>
  <si>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</si>
  <si>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</si>
  <si>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</si>
  <si>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</si>
  <si>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</si>
  <si>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</si>
  <si>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</si>
  <si>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</si>
  <si>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</si>
  <si>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</si>
  <si>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</si>
  <si>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</si>
  <si>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</si>
  <si>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</si>
  <si>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</si>
  <si>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</si>
  <si>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</si>
  <si>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</si>
  <si>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</si>
  <si>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</si>
  <si>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</si>
  <si>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</si>
  <si>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</si>
  <si>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</si>
  <si>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</si>
  <si>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</si>
  <si>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</si>
  <si>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</si>
  <si>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</si>
  <si>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</si>
  <si>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</si>
  <si>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</si>
  <si>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</si>
  <si>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</si>
  <si>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</si>
  <si>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</si>
  <si>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</si>
  <si>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</si>
  <si>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</si>
  <si>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</si>
  <si>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</si>
  <si>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</si>
  <si>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</si>
  <si>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</si>
  <si>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</si>
  <si>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</si>
  <si>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</si>
  <si>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</si>
  <si>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</si>
  <si>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</si>
  <si>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</si>
  <si>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</si>
  <si>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</si>
  <si>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</si>
  <si>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</si>
  <si>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</si>
  <si>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</si>
  <si>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</si>
  <si>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</si>
  <si>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</si>
  <si>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</si>
  <si>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</si>
  <si>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</si>
  <si>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</si>
  <si>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</si>
  <si>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</si>
  <si>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</si>
  <si>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</si>
  <si>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</si>
  <si>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</si>
  <si>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</si>
  <si>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</si>
  <si>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</si>
  <si>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</si>
  <si>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</si>
  <si>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</si>
  <si>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</si>
  <si>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</si>
  <si>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</si>
  <si>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</si>
  <si>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</si>
  <si>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</si>
  <si>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</si>
  <si>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</si>
  <si>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</si>
  <si>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</si>
  <si>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</si>
  <si>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</si>
  <si>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</si>
  <si>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</si>
  <si>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</si>
  <si>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</si>
  <si>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</si>
  <si>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</si>
  <si>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</si>
  <si>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</si>
  <si>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</si>
  <si>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</si>
  <si>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</si>
  <si>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</si>
  <si>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</si>
  <si>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</si>
  <si>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</si>
  <si>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</si>
  <si>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</si>
  <si>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</si>
  <si>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</si>
  <si>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</si>
  <si>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</si>
  <si>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</si>
  <si>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</si>
  <si>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</si>
  <si>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</si>
  <si>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</si>
  <si>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</si>
  <si>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</si>
  <si>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</si>
  <si>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</si>
  <si>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</si>
  <si>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</si>
  <si>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</si>
  <si>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</si>
  <si>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</si>
  <si>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</si>
  <si>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</si>
  <si>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</si>
  <si>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</si>
  <si>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</si>
  <si>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</si>
  <si>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</si>
  <si>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</si>
  <si>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</si>
  <si>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</si>
  <si>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</si>
  <si>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</si>
  <si>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</si>
  <si>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</si>
  <si>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</si>
  <si>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</si>
  <si>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</si>
  <si>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</si>
  <si>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</si>
  <si>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</si>
  <si>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</si>
  <si>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</si>
  <si>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</si>
  <si>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</si>
  <si>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</si>
  <si>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</si>
  <si>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</si>
  <si>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</si>
  <si>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</si>
  <si>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</si>
  <si>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</si>
  <si>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</si>
  <si>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</si>
  <si>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</si>
  <si>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</si>
  <si>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</si>
  <si>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</si>
  <si>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</si>
  <si>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</si>
  <si>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</si>
  <si>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</si>
  <si>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</si>
  <si>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</si>
  <si>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</si>
  <si>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</si>
  <si>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</si>
  <si>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</si>
  <si>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</si>
  <si>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</si>
  <si>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</si>
  <si>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</si>
  <si>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</si>
  <si>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</si>
  <si>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</si>
  <si>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</si>
  <si>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</si>
  <si>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</si>
  <si>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</si>
  <si>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</si>
  <si>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</si>
  <si>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</si>
  <si>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</si>
  <si>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</si>
  <si>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</si>
  <si>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</si>
  <si>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</si>
  <si>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</si>
  <si>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</si>
  <si>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</si>
  <si>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</si>
  <si>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</si>
  <si>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</si>
  <si>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</si>
  <si>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</si>
  <si>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</si>
  <si>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</si>
  <si>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</si>
  <si>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</si>
  <si>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</si>
  <si>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</si>
  <si>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</si>
  <si>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</si>
  <si>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</si>
  <si>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</si>
  <si>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</si>
  <si>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</si>
  <si>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</si>
  <si>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</si>
  <si>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</si>
  <si>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</si>
  <si>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</si>
  <si>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</si>
  <si>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</si>
  <si>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</si>
  <si>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</si>
  <si>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</si>
  <si>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</si>
  <si>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</si>
  <si>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</si>
  <si>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</si>
  <si>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</si>
  <si>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</si>
  <si>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</si>
  <si>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</si>
  <si>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</si>
  <si>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</si>
  <si>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</si>
  <si>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</si>
  <si>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</si>
  <si>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</si>
  <si>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</si>
  <si>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</si>
  <si>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</si>
  <si>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</si>
  <si>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</si>
  <si>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</si>
  <si>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</si>
  <si>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</si>
  <si>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</si>
  <si>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</si>
  <si>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</si>
  <si>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</si>
  <si>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</si>
  <si>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</si>
  <si>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</si>
  <si>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</si>
  <si>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</si>
  <si>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</si>
  <si>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</si>
  <si>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</si>
  <si>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</si>
  <si>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</si>
  <si>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</si>
  <si>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</si>
  <si>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</si>
  <si>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</si>
  <si>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</si>
  <si>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</si>
  <si>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</si>
  <si>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</si>
  <si>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</si>
  <si>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</si>
  <si>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</si>
  <si>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</si>
  <si>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</si>
  <si>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</si>
  <si>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</si>
  <si>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</si>
  <si>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</si>
  <si>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</si>
  <si>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</si>
  <si>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</si>
  <si>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</si>
  <si>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</si>
  <si>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</si>
  <si>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</si>
  <si>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</si>
  <si>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</si>
  <si>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</si>
  <si>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</si>
  <si>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</si>
  <si>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</si>
  <si>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</si>
  <si>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</si>
  <si>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</si>
  <si>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</si>
  <si>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</si>
  <si>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</si>
  <si>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</si>
  <si>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</si>
  <si>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</si>
  <si>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</si>
  <si>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</si>
  <si>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</si>
  <si>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</si>
  <si>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</si>
  <si>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</si>
  <si>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</si>
  <si>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</si>
  <si>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</si>
  <si>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</si>
  <si>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</si>
  <si>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</si>
  <si>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</si>
  <si>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</si>
  <si>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</si>
  <si>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</si>
  <si>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</si>
  <si>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</si>
  <si>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</si>
  <si>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</si>
  <si>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</si>
  <si>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</si>
  <si>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</si>
  <si>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</si>
  <si>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</si>
  <si>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</si>
  <si>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</si>
  <si>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</si>
  <si>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</si>
  <si>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</si>
  <si>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</si>
  <si>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</si>
  <si>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</si>
  <si>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</si>
  <si>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</si>
  <si>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</si>
  <si>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</si>
  <si>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</si>
  <si>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</si>
  <si>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</si>
  <si>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</si>
  <si>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</si>
  <si>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</si>
  <si>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</si>
  <si>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</si>
  <si>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</si>
  <si>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</si>
  <si>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</si>
  <si>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</si>
  <si>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</si>
  <si>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</si>
  <si>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</si>
  <si>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</si>
  <si>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</si>
  <si>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</si>
  <si>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</si>
  <si>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</si>
  <si>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</si>
  <si>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</si>
  <si>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</si>
  <si>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</si>
  <si>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</si>
  <si>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</si>
  <si>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</si>
  <si>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</si>
  <si>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</si>
  <si>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</si>
  <si>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</si>
  <si>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</si>
  <si>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</si>
  <si>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</si>
  <si>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</si>
  <si>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</si>
  <si>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</si>
  <si>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</si>
  <si>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</si>
  <si>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</si>
  <si>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</si>
  <si>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</si>
  <si>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</si>
  <si>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</si>
  <si>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</si>
  <si>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</si>
  <si>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</si>
  <si>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</si>
  <si>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</si>
  <si>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</si>
  <si>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</si>
  <si>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</si>
  <si>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</si>
  <si>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</si>
  <si>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</si>
  <si>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</si>
  <si>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</si>
  <si>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</si>
  <si>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</si>
  <si>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</si>
  <si>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</si>
  <si>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</si>
  <si>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</si>
  <si>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</si>
  <si>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</si>
  <si>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</si>
  <si>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</si>
  <si>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</si>
  <si>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</si>
  <si>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</si>
  <si>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</si>
  <si>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</si>
  <si>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</si>
  <si>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</si>
  <si>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</si>
  <si>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</si>
  <si>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</si>
  <si>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</si>
  <si>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</si>
  <si>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</si>
  <si>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</si>
  <si>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</si>
  <si>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</si>
  <si>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</si>
  <si>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</si>
  <si>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</si>
  <si>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</si>
  <si>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</si>
  <si>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</si>
  <si>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</si>
  <si>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</si>
  <si>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</si>
  <si>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</si>
  <si>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</si>
  <si>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</si>
  <si>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</si>
  <si>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</si>
  <si>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</si>
  <si>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</si>
  <si>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</si>
  <si>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</si>
  <si>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</si>
  <si>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</si>
  <si>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</si>
  <si>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</si>
  <si>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</si>
  <si>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</si>
  <si>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</si>
  <si>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</si>
  <si>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</si>
  <si>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</si>
  <si>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</si>
  <si>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</si>
  <si>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</si>
  <si>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</si>
  <si>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</si>
  <si>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</si>
  <si>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</si>
  <si>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</si>
  <si>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</si>
  <si>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</si>
  <si>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</si>
  <si>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</si>
  <si>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</si>
  <si>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</si>
  <si>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</si>
  <si>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</si>
  <si>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</si>
  <si>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</si>
  <si>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</si>
  <si>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</si>
  <si>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</si>
  <si>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</si>
  <si>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</si>
  <si>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</si>
  <si>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</si>
  <si>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</si>
  <si>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</si>
  <si>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</si>
  <si>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</si>
  <si>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</si>
  <si>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</si>
  <si>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</si>
  <si>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</si>
  <si>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</si>
  <si>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</si>
  <si>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</si>
  <si>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</si>
  <si>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</si>
  <si>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</si>
  <si>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</si>
  <si>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</si>
  <si>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</si>
  <si>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</si>
  <si>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</si>
  <si>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</si>
  <si>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</si>
  <si>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</si>
  <si>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</si>
  <si>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</si>
  <si>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</si>
  <si>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</si>
  <si>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</si>
  <si>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</si>
  <si>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</si>
  <si>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</si>
  <si>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</si>
  <si>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</si>
  <si>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</si>
  <si>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</si>
  <si>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</si>
  <si>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</si>
  <si>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</si>
  <si>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</si>
  <si>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</si>
  <si>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</si>
  <si>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</si>
  <si>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</si>
  <si>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</si>
  <si>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</si>
  <si>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</si>
  <si>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</si>
  <si>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</si>
  <si>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</si>
  <si>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</si>
  <si>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</si>
  <si>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</si>
  <si>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</si>
  <si>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</si>
  <si>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</si>
  <si>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</si>
  <si>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</si>
  <si>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</si>
  <si>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</si>
  <si>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</si>
  <si>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</si>
  <si>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</si>
  <si>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</si>
  <si>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</si>
  <si>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</si>
  <si>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</si>
  <si>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</si>
  <si>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</si>
  <si>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</si>
  <si>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</si>
  <si>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</si>
  <si>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</si>
  <si>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</si>
  <si>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</si>
  <si>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</si>
  <si>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</si>
  <si>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</si>
  <si>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</si>
  <si>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</si>
  <si>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</si>
  <si>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</si>
  <si>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</si>
  <si>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</si>
  <si>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</si>
  <si>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</si>
  <si>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</si>
  <si>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</si>
  <si>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</si>
  <si>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</si>
  <si>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</si>
  <si>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</si>
  <si>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</si>
  <si>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</si>
  <si>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</si>
  <si>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</si>
  <si>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</si>
  <si>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</si>
  <si>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</si>
  <si>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</si>
  <si>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</si>
  <si>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</si>
  <si>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</si>
  <si>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</si>
  <si>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</si>
  <si>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</si>
  <si>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</si>
  <si>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</si>
  <si>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</si>
  <si>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</si>
  <si>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</si>
  <si>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</si>
  <si>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</si>
  <si>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</si>
  <si>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</si>
  <si>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</si>
  <si>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</si>
  <si>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</si>
  <si>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</si>
  <si>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</si>
  <si>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</si>
  <si>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</si>
  <si>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</si>
  <si>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</si>
  <si>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</si>
  <si>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</si>
  <si>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</si>
  <si>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</si>
  <si>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</si>
  <si>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</si>
  <si>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</si>
  <si>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</si>
  <si>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</si>
  <si>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</si>
  <si>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</si>
  <si>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</si>
  <si>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</si>
  <si>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</si>
  <si>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</si>
  <si>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</si>
  <si>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</si>
  <si>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</si>
  <si>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</si>
  <si>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</si>
  <si>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</si>
  <si>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</si>
  <si>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</si>
  <si>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</si>
  <si>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</si>
  <si>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</si>
  <si>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</si>
  <si>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</si>
  <si>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</si>
  <si>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</si>
  <si>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</si>
  <si>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</si>
  <si>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</si>
  <si>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</si>
  <si>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</si>
  <si>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</si>
  <si>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</si>
  <si>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</si>
  <si>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</si>
  <si>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</si>
  <si>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</si>
  <si>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</si>
  <si>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</si>
  <si>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</si>
  <si>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</si>
  <si>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</si>
  <si>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</si>
  <si>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</si>
  <si>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</si>
  <si>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</si>
  <si>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</si>
  <si>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</si>
  <si>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</si>
  <si>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</si>
  <si>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</si>
  <si>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</si>
  <si>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</si>
  <si>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</si>
  <si>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</si>
  <si>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</si>
  <si>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</si>
  <si>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</si>
  <si>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</si>
  <si>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</si>
  <si>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</si>
  <si>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</si>
  <si>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</si>
  <si>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</si>
  <si>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</si>
  <si>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</si>
  <si>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</si>
  <si>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</si>
  <si>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</si>
  <si>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</si>
  <si>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</si>
  <si>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</si>
  <si>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</si>
  <si>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</si>
  <si>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</si>
  <si>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</si>
  <si>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</si>
  <si>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</si>
  <si>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</si>
  <si>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</si>
  <si>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</si>
  <si>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</si>
  <si>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</si>
  <si>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</si>
  <si>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</si>
  <si>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</si>
  <si>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</si>
  <si>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</si>
  <si>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</si>
  <si>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</si>
  <si>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</si>
  <si>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</si>
  <si>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</si>
  <si>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</si>
  <si>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</si>
  <si>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</si>
  <si>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</si>
  <si>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</si>
  <si>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</si>
  <si>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</si>
  <si>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</si>
  <si>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</si>
  <si>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</si>
  <si>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</si>
  <si>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</si>
  <si>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</si>
  <si>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</si>
  <si>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</si>
  <si>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</si>
  <si>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</si>
  <si>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</si>
  <si>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</si>
  <si>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</si>
  <si>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</si>
  <si>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</si>
  <si>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</si>
  <si>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</si>
  <si>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</si>
  <si>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</si>
  <si>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</si>
  <si>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</si>
  <si>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</si>
  <si>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</si>
  <si>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</si>
  <si>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</si>
  <si>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</si>
  <si>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</si>
  <si>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</si>
  <si>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</si>
  <si>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</si>
  <si>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</si>
  <si>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</si>
  <si>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</si>
  <si>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</si>
  <si>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</si>
  <si>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</si>
  <si>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</si>
  <si>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</si>
  <si>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</si>
  <si>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</si>
  <si>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</si>
  <si>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</si>
  <si>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</si>
  <si>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</si>
  <si>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</si>
  <si>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</si>
  <si>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</si>
  <si>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</si>
  <si>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</si>
  <si>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</si>
  <si>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</si>
  <si>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</si>
  <si>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</si>
  <si>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</si>
  <si>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</si>
  <si>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</si>
  <si>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</si>
  <si>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</si>
  <si>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</si>
  <si>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</si>
  <si>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</si>
  <si>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</si>
  <si>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</si>
  <si>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</si>
  <si>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</si>
  <si>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</si>
  <si>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</si>
  <si>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</si>
  <si>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</si>
  <si>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</si>
  <si>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</si>
  <si>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</si>
  <si>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</si>
  <si>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</si>
  <si>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</si>
  <si>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</si>
  <si>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</si>
  <si>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</si>
  <si>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</si>
  <si>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</si>
  <si>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</si>
  <si>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</si>
  <si>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</si>
  <si>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</si>
  <si>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</si>
  <si>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</si>
  <si>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</si>
  <si>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</si>
  <si>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</si>
  <si>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</si>
  <si>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</si>
  <si>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</si>
  <si>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</si>
  <si>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</si>
  <si>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</si>
  <si>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</si>
  <si>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</si>
  <si>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</si>
  <si>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</si>
  <si>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</si>
  <si>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</si>
  <si>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</si>
  <si>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</si>
  <si>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</si>
  <si>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</si>
  <si>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</si>
  <si>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</si>
  <si>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</si>
  <si>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</si>
  <si>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</si>
  <si>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</si>
  <si>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</si>
  <si>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</si>
  <si>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</si>
  <si>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</si>
  <si>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</si>
  <si>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</si>
  <si>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</si>
  <si>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</si>
  <si>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</si>
  <si>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</si>
  <si>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</si>
  <si>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</si>
  <si>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</si>
  <si>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</si>
  <si>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</si>
  <si>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</si>
  <si>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</si>
  <si>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</si>
  <si>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</si>
  <si>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</si>
  <si>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</si>
  <si>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</si>
  <si>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</si>
  <si>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</si>
  <si>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</si>
  <si>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</si>
  <si>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</si>
  <si>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</si>
  <si>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</si>
  <si>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</si>
  <si>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</si>
  <si>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</si>
  <si>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</si>
  <si>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</si>
  <si>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</si>
  <si>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</si>
  <si>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</si>
  <si>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</si>
  <si>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</si>
  <si>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</si>
  <si>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</si>
  <si>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</si>
  <si>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</si>
  <si>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</si>
  <si>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</si>
  <si>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</si>
  <si>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</si>
  <si>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</si>
  <si>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</si>
  <si>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</si>
  <si>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</si>
  <si>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</si>
  <si>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</si>
  <si>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</si>
  <si>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</si>
  <si>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</si>
  <si>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</si>
  <si>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</si>
  <si>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</si>
  <si>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</si>
  <si>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</si>
  <si>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</si>
  <si>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</si>
  <si>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</si>
  <si>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</si>
  <si>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</si>
  <si>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</si>
  <si>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</si>
  <si>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</si>
  <si>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</si>
  <si>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</si>
  <si>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</si>
  <si>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</si>
  <si>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</si>
  <si>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</si>
  <si>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</si>
  <si>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</si>
  <si>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</si>
  <si>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</si>
  <si>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</si>
  <si>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</si>
  <si>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</si>
  <si>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</si>
  <si>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</si>
  <si>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</si>
  <si>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</si>
  <si>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</si>
  <si>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</si>
  <si>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</si>
  <si>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</si>
  <si>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</si>
  <si>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</si>
  <si>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</si>
  <si>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</si>
  <si>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</si>
  <si>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</si>
  <si>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</si>
  <si>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</si>
  <si>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</si>
  <si>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</si>
  <si>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</si>
  <si>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</si>
  <si>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</si>
  <si>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</si>
  <si>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</si>
  <si>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</si>
  <si>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</si>
  <si>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</si>
  <si>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</si>
  <si>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</si>
  <si>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</si>
  <si>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</si>
  <si>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</si>
  <si>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</si>
  <si>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</si>
  <si>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</si>
  <si>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</si>
  <si>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</si>
  <si>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</si>
  <si>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</si>
  <si>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</si>
  <si>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</si>
  <si>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</si>
  <si>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</si>
  <si>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</si>
  <si>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</si>
  <si>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</si>
  <si>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</si>
  <si>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</si>
  <si>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</si>
  <si>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</si>
  <si>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</si>
  <si>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</si>
  <si>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</si>
  <si>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</si>
  <si>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</si>
  <si>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</si>
  <si>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</si>
  <si>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</si>
  <si>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</si>
  <si>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</si>
  <si>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</si>
  <si>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</si>
  <si>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</si>
  <si>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</si>
  <si>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</si>
  <si>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</si>
  <si>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</si>
  <si>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</si>
  <si>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</si>
  <si>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</si>
  <si>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</si>
  <si>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</si>
  <si>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</si>
  <si>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</si>
  <si>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</si>
  <si>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</si>
  <si>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</si>
  <si>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</si>
  <si>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</si>
  <si>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</si>
  <si>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</si>
  <si>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</si>
  <si>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</si>
  <si>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</si>
  <si>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</si>
  <si>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</si>
  <si>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</si>
  <si>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</si>
  <si>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</si>
  <si>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</si>
  <si>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</si>
  <si>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</si>
  <si>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</si>
  <si>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</si>
  <si>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</si>
  <si>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</si>
  <si>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</si>
  <si>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</si>
  <si>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</si>
  <si>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</si>
  <si>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</si>
  <si>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</si>
  <si>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</si>
  <si>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</si>
  <si>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</si>
  <si>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</si>
  <si>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</si>
  <si>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</si>
  <si>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</si>
  <si>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</si>
  <si>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</si>
  <si>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</si>
  <si>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</si>
  <si>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</si>
  <si>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</si>
  <si>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</si>
  <si>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</si>
  <si>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</si>
  <si>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</si>
  <si>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</si>
  <si>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</si>
  <si>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</si>
  <si>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</si>
  <si>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</si>
  <si>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</si>
  <si>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</si>
  <si>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</si>
  <si>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</si>
  <si>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</si>
  <si>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</si>
  <si>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</si>
  <si>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</si>
  <si>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</si>
  <si>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</si>
  <si>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</si>
  <si>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</si>
  <si>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</si>
  <si>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</si>
  <si>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</si>
  <si>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</si>
  <si>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</si>
  <si>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</si>
  <si>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</si>
  <si>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</si>
  <si>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</si>
  <si>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</si>
  <si>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</si>
  <si>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</si>
  <si>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</si>
  <si>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</si>
  <si>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</si>
  <si>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</si>
  <si>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</si>
  <si>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</si>
  <si>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</si>
  <si>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</si>
  <si>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</si>
  <si>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</si>
  <si>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</si>
  <si>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</si>
  <si>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</si>
  <si>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</si>
  <si>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</si>
  <si>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</si>
  <si>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</si>
  <si>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</si>
  <si>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</si>
  <si>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</si>
  <si>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</si>
  <si>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</si>
  <si>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</si>
  <si>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</si>
  <si>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</si>
  <si>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</si>
  <si>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</si>
  <si>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</si>
  <si>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</si>
  <si>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</si>
  <si>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</si>
  <si>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</si>
  <si>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</si>
  <si>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</si>
  <si>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</si>
  <si>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</si>
  <si>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</si>
  <si>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</si>
  <si>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</si>
  <si>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</si>
  <si>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</si>
  <si>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</si>
  <si>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</si>
  <si>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</si>
  <si>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</si>
  <si>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</si>
  <si>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</si>
  <si>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</si>
  <si>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</si>
  <si>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</si>
  <si>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</si>
  <si>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</si>
  <si>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</si>
  <si>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</si>
  <si>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</si>
  <si>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</si>
  <si>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</si>
  <si>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</si>
  <si>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</si>
  <si>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</si>
  <si>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</si>
  <si>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</si>
  <si>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</si>
  <si>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</si>
  <si>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</si>
  <si>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</si>
  <si>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</si>
  <si>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</si>
  <si>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</si>
  <si>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</si>
  <si>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</si>
  <si>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</si>
  <si>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</si>
  <si>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</si>
  <si>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</si>
  <si>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</si>
  <si>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</si>
  <si>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</si>
  <si>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</si>
  <si>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</si>
  <si>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</si>
  <si>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</si>
  <si>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</si>
  <si>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</si>
  <si>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</si>
  <si>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</si>
  <si>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</si>
  <si>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</si>
  <si>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</si>
  <si>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</si>
  <si>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</si>
  <si>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</si>
  <si>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</si>
  <si>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</si>
  <si>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</si>
  <si>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</si>
  <si>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</si>
  <si>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</si>
  <si>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</si>
  <si>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</si>
  <si>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</si>
  <si>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</si>
  <si>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</si>
  <si>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</si>
  <si>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</si>
  <si>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</si>
  <si>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</si>
  <si>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</si>
  <si>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</si>
  <si>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</si>
  <si>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</si>
  <si>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</si>
  <si>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</si>
  <si>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</si>
  <si>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</si>
  <si>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</si>
  <si>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</si>
  <si>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</si>
  <si>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</si>
  <si>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</si>
  <si>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</si>
  <si>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</si>
  <si>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</si>
  <si>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</si>
  <si>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</si>
  <si>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</si>
  <si>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</si>
  <si>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</si>
  <si>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</si>
  <si>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</si>
  <si>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</si>
  <si>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</si>
  <si>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</si>
  <si>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</si>
  <si>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</si>
  <si>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</si>
  <si>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</si>
  <si>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</si>
  <si>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</si>
  <si>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</si>
  <si>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</si>
  <si>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</si>
  <si>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</si>
  <si>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</si>
  <si>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</si>
  <si>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000220</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</si>
  <si>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</si>
  <si>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</si>
  <si>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</si>
  <si>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</si>
  <si>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</si>
  <si>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</si>
  <si>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</si>
  <si>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</si>
  <si>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</si>
  <si>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</si>
  <si>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</si>
  <si>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</si>
  <si>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</si>
  <si>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</si>
  <si>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</si>
  <si>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</si>
  <si>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</si>
  <si>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</si>
  <si>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</si>
  <si>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</si>
  <si>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</si>
  <si>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</si>
  <si>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</si>
  <si>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</si>
  <si>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</si>
  <si>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</si>
  <si>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</si>
  <si>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</si>
  <si>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</si>
  <si>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</si>
  <si>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</si>
  <si>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</si>
  <si>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</si>
  <si>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</si>
  <si>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</si>
  <si>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</si>
  <si>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</si>
  <si>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</si>
  <si>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</si>
  <si>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</si>
  <si>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</si>
  <si>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</si>
  <si>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</si>
  <si>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</si>
  <si>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</si>
  <si>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</si>
  <si>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</si>
  <si>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</si>
  <si>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</si>
  <si>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</si>
  <si>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</si>
  <si>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</si>
  <si>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</si>
  <si>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</si>
  <si>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</si>
  <si>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</si>
  <si>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</si>
  <si>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</si>
  <si>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</si>
  <si>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</si>
  <si>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</si>
  <si>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</si>
  <si>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</si>
  <si>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</si>
  <si>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</si>
  <si>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</si>
  <si>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</si>
  <si>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</si>
  <si>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</si>
  <si>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</si>
  <si>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</si>
  <si>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</si>
  <si>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</si>
  <si>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</si>
  <si>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</si>
  <si>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</si>
  <si>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</si>
  <si>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</si>
  <si>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</si>
  <si>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</si>
  <si>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</si>
  <si>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</si>
  <si>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</si>
  <si>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</si>
  <si>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</si>
  <si>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</si>
  <si>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</si>
  <si>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</si>
  <si>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</si>
  <si>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</si>
  <si>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</si>
  <si>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</si>
  <si>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</si>
  <si>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</si>
  <si>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</si>
  <si>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</si>
  <si>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</si>
  <si>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</si>
  <si>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</si>
  <si>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</si>
  <si>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</si>
  <si>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</si>
  <si>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</si>
  <si>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</si>
  <si>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</si>
  <si>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</si>
  <si>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</si>
  <si>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</si>
  <si>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</si>
  <si>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</si>
  <si>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</si>
  <si>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</si>
  <si>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</si>
  <si>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</si>
  <si>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</si>
  <si>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</si>
  <si>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</si>
  <si>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</si>
  <si>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</si>
  <si>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</si>
  <si>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</si>
  <si>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</si>
  <si>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</si>
  <si>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</si>
  <si>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</si>
  <si>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</si>
  <si>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</si>
  <si>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</si>
  <si>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</si>
  <si>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</si>
  <si>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</si>
  <si>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</si>
  <si>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</si>
  <si>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</si>
  <si>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</si>
  <si>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</si>
  <si>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</si>
  <si>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</si>
  <si>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</si>
  <si>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</si>
  <si>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</si>
  <si>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</si>
  <si>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</si>
  <si>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</si>
  <si>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</si>
  <si>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</si>
  <si>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</si>
  <si>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</si>
  <si>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</si>
  <si>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</si>
  <si>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</si>
  <si>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</si>
  <si>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</si>
  <si>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</si>
  <si>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</si>
  <si>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</si>
  <si>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</si>
  <si>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</si>
  <si>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</si>
  <si>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</si>
  <si>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</si>
  <si>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</si>
  <si>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</si>
  <si>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</si>
  <si>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</si>
  <si>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</si>
  <si>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</si>
  <si>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</si>
  <si>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</si>
  <si>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</si>
  <si>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</si>
  <si>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</si>
  <si>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</si>
  <si>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</si>
  <si>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</si>
  <si>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</si>
  <si>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</si>
  <si>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</si>
  <si>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</si>
  <si>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</si>
  <si>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</si>
  <si>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</si>
  <si>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</si>
  <si>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</si>
  <si>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</si>
  <si>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</si>
  <si>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</si>
  <si>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</si>
  <si>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</si>
  <si>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</si>
  <si>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</si>
  <si>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</si>
  <si>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</si>
  <si>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</si>
  <si>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</si>
  <si>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</si>
  <si>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</si>
  <si>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</si>
  <si>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</si>
  <si>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</si>
  <si>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</si>
  <si>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</si>
  <si>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</si>
  <si>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</si>
  <si>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</si>
  <si>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</si>
  <si>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</si>
  <si>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</si>
  <si>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</si>
  <si>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</si>
  <si>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</si>
  <si>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</si>
  <si>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</si>
  <si>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</si>
  <si>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</si>
  <si>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</si>
  <si>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</si>
  <si>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</si>
  <si>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</si>
  <si>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</si>
  <si>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</si>
  <si>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</si>
  <si>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</si>
  <si>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</si>
  <si>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</si>
  <si>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</si>
  <si>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</si>
  <si>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</si>
  <si>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</si>
  <si>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</si>
  <si>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</si>
  <si>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</si>
  <si>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</si>
  <si>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</si>
  <si>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</si>
  <si>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</si>
  <si>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</si>
  <si>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</si>
  <si>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</si>
  <si>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</si>
  <si>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</si>
  <si>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</si>
  <si>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</si>
  <si>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</si>
  <si>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</si>
  <si>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</si>
  <si>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</si>
  <si>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</si>
  <si>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</si>
  <si>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</si>
  <si>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</si>
  <si>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</si>
  <si>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</si>
  <si>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</si>
  <si>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</si>
  <si>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</si>
  <si>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</si>
  <si>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</si>
  <si>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</si>
  <si>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</si>
  <si>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</si>
  <si>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</si>
  <si>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</si>
  <si>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</si>
  <si>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</si>
  <si>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</si>
  <si>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</si>
  <si>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</si>
  <si>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</si>
  <si>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</si>
  <si>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</si>
  <si>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</si>
  <si>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</si>
  <si>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</si>
  <si>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</si>
  <si>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</si>
  <si>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</si>
  <si>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</si>
  <si>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</si>
  <si>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</si>
  <si>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</si>
  <si>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</si>
  <si>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</si>
  <si>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</si>
  <si>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</si>
  <si>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</si>
  <si>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</si>
  <si>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</si>
  <si>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</si>
  <si>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</si>
  <si>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</si>
  <si>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</si>
  <si>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</si>
  <si>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</si>
  <si>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</si>
  <si>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</si>
  <si>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</si>
  <si>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</si>
  <si>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</si>
  <si>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</si>
  <si>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</si>
  <si>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</si>
  <si>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</si>
  <si>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</si>
  <si>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</si>
  <si>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</si>
  <si>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</si>
  <si>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</si>
  <si>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</si>
  <si>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</si>
  <si>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</si>
  <si>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</si>
  <si>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</si>
  <si>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</si>
  <si>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</si>
  <si>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</si>
  <si>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</si>
  <si>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</si>
  <si>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</si>
  <si>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</si>
  <si>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</si>
  <si>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</si>
  <si>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</si>
  <si>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</si>
  <si>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</si>
  <si>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</si>
  <si>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</si>
  <si>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</si>
  <si>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</si>
  <si>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</si>
  <si>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</si>
  <si>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</si>
  <si>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</si>
  <si>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</si>
  <si>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</si>
  <si>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</si>
  <si>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</si>
  <si>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</si>
  <si>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</si>
  <si>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</si>
  <si>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</si>
  <si>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</si>
  <si>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</si>
  <si>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</si>
  <si>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</si>
  <si>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</si>
  <si>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</si>
  <si>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</si>
  <si>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</si>
  <si>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</si>
  <si>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</si>
  <si>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</si>
  <si>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</si>
  <si>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</si>
  <si>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</si>
  <si>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</si>
  <si>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</si>
  <si>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</si>
  <si>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</si>
  <si>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</si>
  <si>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</si>
  <si>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</si>
  <si>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</si>
  <si>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</si>
  <si>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</si>
  <si>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</si>
  <si>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</si>
  <si>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</si>
  <si>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</si>
  <si>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</si>
  <si>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</si>
  <si>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</si>
  <si>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</si>
  <si>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</si>
  <si>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</si>
  <si>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</si>
  <si>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</si>
  <si>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</si>
  <si>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</si>
  <si>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</si>
  <si>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</si>
  <si>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</si>
  <si>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</si>
  <si>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</si>
  <si>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</si>
  <si>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</si>
  <si>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</si>
  <si>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</si>
  <si>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</si>
  <si>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</si>
  <si>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</si>
  <si>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</si>
  <si>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</si>
  <si>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</si>
  <si>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</si>
  <si>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</si>
  <si>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</si>
  <si>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</si>
  <si>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</si>
  <si>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</si>
  <si>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</si>
  <si>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</si>
  <si>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</si>
  <si>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</si>
  <si>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</si>
  <si>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</si>
  <si>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</si>
  <si>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</si>
  <si>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</si>
  <si>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</si>
  <si>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</si>
  <si>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</si>
  <si>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</si>
  <si>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</si>
  <si>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</si>
  <si>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</si>
  <si>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</si>
  <si>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</si>
  <si>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</si>
  <si>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</si>
  <si>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</si>
  <si>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</si>
  <si>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</si>
  <si>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</si>
  <si>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</si>
  <si>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</si>
  <si>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</si>
  <si>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</si>
  <si>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</si>
  <si>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</si>
  <si>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</si>
  <si>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</si>
  <si>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</si>
  <si>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</si>
  <si>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</si>
  <si>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</si>
  <si>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</si>
  <si>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</si>
  <si>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</si>
  <si>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</si>
  <si>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</si>
  <si>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</si>
  <si>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</si>
  <si>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</si>
  <si>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</si>
  <si>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</si>
  <si>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</si>
  <si>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</si>
  <si>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</si>
  <si>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</si>
  <si>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</si>
  <si>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</si>
  <si>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</si>
  <si>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</si>
  <si>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</si>
  <si>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</si>
  <si>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</si>
  <si>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</si>
  <si>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</si>
  <si>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</si>
  <si>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</si>
  <si>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</si>
  <si>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</si>
  <si>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</si>
  <si>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</si>
  <si>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</si>
  <si>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</si>
  <si>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</si>
  <si>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</si>
  <si>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</si>
  <si>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</si>
  <si>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</si>
  <si>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</si>
  <si>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</si>
  <si>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</si>
  <si>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</si>
  <si>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</si>
  <si>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</si>
  <si>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</si>
  <si>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</si>
  <si>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</si>
  <si>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</si>
  <si>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</si>
  <si>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</si>
  <si>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</si>
  <si>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</si>
  <si>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</si>
  <si>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</si>
  <si>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</si>
  <si>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</si>
  <si>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</si>
  <si>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</si>
  <si>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</si>
  <si>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</si>
  <si>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</si>
  <si>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</si>
  <si>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</si>
  <si>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</si>
  <si>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</si>
  <si>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</si>
  <si>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</si>
  <si>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</si>
  <si>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</si>
  <si>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</si>
  <si>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</si>
  <si>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</si>
  <si>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</si>
  <si>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</si>
  <si>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</si>
  <si>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</si>
  <si>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</si>
  <si>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</si>
  <si>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</si>
  <si>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</si>
  <si>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</si>
  <si>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</si>
  <si>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</si>
  <si>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</si>
  <si>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</si>
  <si>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</si>
  <si>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</si>
  <si>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</si>
  <si>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</si>
  <si>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</si>
  <si>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</si>
  <si>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</si>
  <si>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</si>
  <si>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</si>
  <si>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</si>
  <si>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</si>
  <si>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</si>
  <si>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</si>
  <si>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</si>
  <si>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</si>
  <si>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</si>
  <si>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</si>
  <si>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</si>
  <si>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</si>
  <si>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</si>
  <si>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</si>
  <si>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</si>
  <si>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</si>
  <si>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</si>
  <si>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</si>
  <si>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</si>
  <si>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</si>
  <si>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</si>
  <si>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</si>
  <si>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</si>
  <si>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</si>
  <si>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</si>
  <si>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</si>
  <si>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</si>
  <si>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</si>
  <si>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</si>
  <si>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</si>
  <si>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</si>
  <si>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</si>
  <si>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</si>
  <si>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</si>
  <si>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</si>
  <si>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</si>
  <si>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</si>
  <si>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</si>
  <si>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</si>
  <si>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</si>
  <si>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</si>
  <si>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</si>
  <si>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</si>
  <si>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</si>
  <si>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</si>
  <si>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</si>
  <si>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</si>
  <si>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</si>
  <si>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</si>
  <si>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</si>
  <si>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</si>
  <si>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</si>
  <si>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</si>
  <si>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</si>
  <si>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</si>
  <si>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</si>
  <si>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</si>
  <si>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</si>
  <si>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</si>
  <si>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</si>
  <si>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</si>
  <si>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</si>
  <si>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</si>
  <si>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</si>
  <si>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</si>
  <si>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</si>
  <si>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</si>
  <si>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</si>
  <si>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</si>
  <si>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</si>
  <si>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</si>
  <si>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</si>
  <si>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</si>
  <si>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</si>
  <si>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</si>
  <si>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</si>
  <si>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</si>
  <si>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</si>
  <si>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</si>
  <si>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</si>
  <si>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</si>
  <si>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</si>
  <si>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</si>
  <si>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</si>
  <si>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</si>
  <si>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</si>
  <si>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</si>
  <si>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</si>
  <si>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</si>
  <si>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</si>
  <si>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</si>
  <si>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</si>
  <si>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</si>
  <si>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</si>
  <si>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</si>
  <si>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</si>
  <si>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</si>
  <si>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</si>
  <si>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</si>
  <si>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</si>
  <si>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</si>
  <si>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</si>
  <si>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</si>
  <si>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</si>
  <si>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</si>
  <si>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</si>
  <si>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</si>
  <si>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</si>
  <si>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</si>
  <si>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</si>
  <si>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</si>
  <si>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</si>
  <si>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</si>
  <si>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</si>
  <si>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</si>
  <si>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</si>
  <si>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</si>
  <si>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</si>
  <si>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</si>
  <si>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</si>
  <si>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</si>
  <si>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</si>
  <si>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</si>
  <si>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</si>
  <si>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</si>
  <si>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</si>
  <si>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</si>
  <si>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</si>
  <si>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</si>
  <si>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</si>
  <si>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</si>
  <si>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</si>
  <si>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</si>
  <si>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</si>
  <si>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</si>
  <si>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</si>
  <si>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</si>
  <si>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</si>
  <si>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</si>
  <si>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</si>
  <si>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</si>
  <si>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</si>
  <si>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</si>
  <si>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</si>
  <si>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</si>
  <si>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</si>
  <si>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</si>
  <si>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</si>
  <si>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</si>
  <si>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</si>
  <si>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</si>
  <si>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</si>
  <si>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</si>
  <si>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</si>
  <si>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</si>
  <si>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</si>
  <si>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</si>
  <si>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</si>
  <si>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</si>
  <si>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</si>
  <si>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</si>
  <si>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</si>
  <si>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</si>
  <si>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</si>
  <si>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</si>
  <si>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</si>
  <si>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</si>
  <si>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</si>
  <si>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</si>
  <si>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</si>
  <si>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</si>
  <si>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</si>
  <si>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</si>
  <si>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</si>
  <si>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</si>
  <si>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</si>
  <si>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</si>
  <si>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</si>
  <si>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</si>
  <si>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</si>
  <si>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</si>
  <si>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</si>
  <si>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</si>
  <si>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</si>
  <si>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</si>
  <si>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</si>
  <si>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</si>
  <si>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</si>
  <si>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</si>
  <si>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</si>
  <si>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</si>
  <si>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</si>
  <si>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</si>
  <si>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</si>
  <si>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</si>
  <si>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</si>
  <si>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</si>
  <si>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</si>
  <si>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</si>
  <si>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</si>
  <si>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</si>
  <si>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</si>
  <si>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</si>
  <si>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</si>
  <si>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</si>
  <si>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</si>
  <si>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</si>
  <si>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</si>
  <si>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</si>
  <si>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</si>
  <si>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</si>
  <si>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</si>
  <si>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</si>
  <si>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</si>
  <si>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</si>
  <si>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</si>
  <si>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</si>
  <si>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</si>
  <si>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</si>
  <si>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</si>
  <si>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</si>
  <si>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</si>
  <si>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</si>
  <si>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</si>
  <si>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</si>
  <si>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</si>
  <si>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</si>
  <si>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</si>
  <si>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</si>
  <si>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</si>
  <si>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</si>
  <si>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</si>
  <si>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</si>
  <si>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</si>
  <si>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</si>
  <si>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</si>
  <si>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</si>
  <si>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</si>
  <si>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</si>
  <si>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</si>
  <si>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</si>
  <si>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</si>
  <si>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</si>
  <si>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</si>
  <si>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</si>
  <si>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</si>
  <si>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</si>
  <si>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</si>
  <si>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</si>
  <si>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</si>
  <si>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</si>
  <si>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</si>
  <si>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</si>
  <si>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</si>
  <si>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</si>
  <si>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</si>
  <si>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</si>
  <si>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</si>
  <si>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</si>
  <si>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</si>
  <si>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</si>
  <si>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</si>
  <si>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</si>
  <si>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</si>
  <si>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</si>
  <si>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</si>
  <si>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</si>
  <si>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</si>
  <si>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</si>
  <si>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</si>
  <si>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</si>
  <si>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</si>
  <si>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</si>
  <si>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</si>
  <si>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</si>
  <si>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</si>
  <si>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</si>
  <si>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</si>
  <si>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</si>
  <si>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</si>
  <si>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</si>
  <si>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</si>
  <si>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</si>
  <si>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</si>
  <si>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</si>
  <si>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</si>
  <si>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</si>
  <si>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</si>
  <si>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</si>
  <si>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</si>
  <si>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</si>
  <si>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</si>
  <si>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</si>
  <si>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</si>
  <si>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</si>
  <si>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</si>
  <si>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</si>
  <si>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</si>
  <si>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</si>
  <si>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</si>
  <si>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</si>
  <si>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</si>
  <si>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</si>
  <si>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</si>
  <si>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</si>
  <si>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</si>
  <si>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</si>
  <si>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</si>
  <si>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</si>
  <si>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</si>
  <si>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</si>
  <si>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</si>
  <si>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</si>
  <si>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</si>
  <si>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</si>
  <si>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</si>
  <si>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</si>
  <si>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</si>
  <si>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</si>
  <si>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</si>
  <si>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</si>
  <si>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</si>
  <si>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</si>
  <si>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</si>
  <si>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</si>
  <si>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</si>
  <si>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</si>
  <si>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</si>
  <si>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</si>
  <si>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</si>
  <si>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</si>
  <si>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</si>
  <si>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</si>
  <si>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</si>
  <si>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</si>
  <si>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</si>
  <si>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</si>
  <si>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</si>
  <si>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</si>
  <si>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</si>
  <si>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</si>
  <si>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</si>
  <si>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</si>
  <si>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</si>
  <si>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</si>
  <si>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</si>
  <si>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</si>
  <si>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</si>
  <si>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</si>
  <si>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</si>
  <si>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</si>
  <si>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</si>
  <si>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</si>
  <si>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</si>
  <si>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</si>
  <si>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</si>
  <si>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</si>
  <si>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</si>
  <si>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</si>
  <si>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</si>
  <si>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</si>
  <si>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</si>
  <si>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</si>
  <si>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</si>
  <si>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</si>
  <si>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</si>
  <si>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</si>
  <si>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</si>
  <si>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</si>
  <si>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</si>
  <si>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</si>
  <si>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</si>
  <si>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</si>
  <si>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</si>
  <si>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</si>
  <si>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</si>
  <si>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</si>
  <si>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</si>
  <si>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</si>
  <si>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</si>
  <si>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</si>
  <si>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</si>
  <si>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</si>
  <si>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</si>
  <si>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</si>
  <si>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</si>
  <si>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</si>
  <si>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</si>
  <si>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</si>
  <si>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</si>
  <si>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</si>
  <si>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</si>
  <si>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</si>
  <si>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</si>
  <si>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</si>
  <si>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</si>
  <si>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</si>
  <si>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</si>
  <si>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</si>
  <si>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</si>
  <si>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</si>
  <si>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</si>
  <si>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</si>
  <si>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</si>
  <si>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</si>
  <si>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</si>
  <si>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</si>
  <si>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</si>
  <si>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</si>
  <si>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</si>
  <si>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</si>
  <si>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</si>
  <si>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</si>
  <si>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</si>
  <si>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</si>
  <si>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</si>
  <si>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</si>
  <si>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</si>
  <si>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</si>
  <si>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</si>
  <si>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</si>
  <si>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</si>
  <si>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</si>
  <si>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</si>
  <si>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</si>
  <si>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</si>
  <si>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</si>
  <si>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</si>
  <si>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</si>
  <si>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</si>
  <si>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</si>
  <si>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</si>
  <si>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</si>
  <si>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</si>
  <si>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</si>
  <si>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</si>
  <si>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</si>
  <si>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</si>
  <si>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</si>
  <si>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</si>
  <si>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</si>
  <si>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</si>
  <si>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</si>
  <si>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</si>
  <si>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</si>
  <si>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</si>
  <si>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</si>
  <si>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</si>
  <si>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</si>
  <si>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</si>
  <si>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</si>
  <si>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</si>
  <si>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</si>
  <si>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</si>
  <si>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</si>
  <si>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</si>
  <si>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</si>
  <si>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</si>
  <si>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</si>
  <si>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</si>
  <si>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</si>
  <si>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</si>
  <si>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</si>
  <si>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</si>
  <si>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</si>
  <si>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</si>
  <si>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</si>
  <si>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</si>
  <si>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</si>
  <si>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</si>
  <si>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</si>
  <si>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</si>
  <si>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</si>
  <si>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</si>
  <si>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</si>
  <si>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</si>
  <si>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</si>
  <si>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</si>
  <si>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</si>
  <si>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</si>
  <si>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</si>
  <si>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</si>
  <si>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</si>
  <si>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</si>
  <si>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</si>
  <si>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</si>
  <si>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</si>
  <si>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</si>
  <si>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</si>
  <si>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</si>
  <si>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</si>
  <si>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</si>
  <si>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</si>
  <si>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</si>
  <si>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</si>
  <si>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</si>
  <si>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</si>
  <si>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</si>
  <si>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</si>
  <si>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</si>
  <si>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</si>
  <si>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</si>
  <si>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</si>
  <si>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</si>
  <si>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</si>
  <si>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</si>
  <si>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</si>
  <si>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</si>
  <si>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</si>
  <si>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</si>
  <si>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</si>
  <si>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</si>
  <si>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</si>
  <si>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</si>
  <si>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</si>
  <si>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</si>
  <si>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</si>
  <si>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</si>
  <si>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</si>
  <si>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</si>
  <si>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</si>
  <si>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</si>
  <si>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</si>
  <si>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</si>
  <si>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</si>
  <si>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</si>
  <si>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</si>
  <si>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</si>
  <si>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</si>
  <si>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</si>
  <si>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</si>
  <si>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</si>
  <si>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</si>
  <si>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</si>
  <si>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</si>
  <si>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</si>
  <si>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</si>
  <si>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</si>
  <si>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</si>
  <si>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</si>
  <si>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</si>
  <si>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</si>
  <si>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</si>
  <si>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</si>
  <si>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</si>
  <si>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</si>
  <si>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</si>
  <si>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</si>
  <si>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</si>
  <si>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</si>
  <si>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</si>
  <si>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</si>
  <si>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</si>
  <si>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</si>
  <si>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</si>
  <si>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</si>
  <si>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</si>
  <si>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</si>
  <si>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</si>
  <si>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</si>
  <si>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</si>
  <si>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</si>
  <si>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</si>
  <si>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</si>
  <si>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</si>
  <si>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</si>
  <si>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</si>
  <si>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</si>
  <si>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</si>
  <si>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</si>
  <si>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</si>
  <si>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</si>
  <si>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</si>
  <si>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</si>
  <si>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</si>
  <si>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</si>
  <si>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</si>
  <si>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</si>
  <si>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</si>
  <si>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</si>
  <si>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</si>
  <si>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</si>
  <si>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</si>
  <si>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</si>
  <si>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</si>
  <si>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</si>
  <si>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</si>
  <si>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</si>
  <si>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</si>
  <si>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</si>
  <si>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</si>
  <si>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</si>
  <si>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</si>
  <si>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</si>
  <si>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</si>
  <si>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</si>
  <si>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</si>
  <si>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</si>
  <si>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</si>
  <si>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</si>
  <si>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</si>
  <si>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</si>
  <si>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</si>
  <si>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</si>
  <si>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</si>
  <si>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</si>
  <si>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</si>
  <si>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</si>
  <si>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</si>
  <si>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</si>
  <si>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</si>
  <si>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</si>
  <si>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</si>
  <si>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</si>
  <si>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</si>
  <si>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</si>
  <si>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</si>
  <si>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</si>
  <si>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</si>
  <si>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</si>
  <si>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</si>
  <si>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</si>
  <si>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</si>
  <si>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</si>
  <si>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</si>
  <si>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</si>
  <si>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</si>
  <si>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</si>
  <si>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</si>
  <si>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</si>
  <si>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</si>
  <si>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</si>
  <si>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</si>
  <si>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</si>
  <si>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</si>
  <si>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</si>
  <si>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</si>
  <si>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</si>
  <si>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</si>
  <si>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</si>
  <si>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</si>
  <si>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</si>
  <si>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</si>
  <si>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</si>
  <si>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</si>
  <si>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</si>
  <si>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</si>
  <si>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</si>
  <si>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</si>
  <si>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</si>
  <si>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</si>
  <si>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</si>
  <si>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</si>
  <si>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</si>
  <si>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</si>
  <si>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</si>
  <si>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</si>
  <si>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</si>
  <si>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</si>
  <si>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</si>
  <si>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</si>
  <si>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</si>
  <si>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</si>
  <si>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</si>
  <si>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</si>
  <si>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</si>
  <si>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</si>
  <si>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</si>
  <si>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</si>
  <si>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</si>
  <si>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</si>
  <si>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</si>
  <si>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</si>
  <si>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</si>
  <si>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</si>
  <si>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</si>
  <si>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</si>
  <si>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</si>
  <si>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</si>
  <si>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</si>
  <si>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</si>
  <si>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</si>
  <si>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</si>
  <si>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</si>
  <si>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</si>
  <si>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</si>
  <si>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</si>
  <si>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</si>
  <si>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</si>
  <si>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</si>
  <si>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</si>
  <si>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</si>
  <si>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</si>
  <si>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</si>
  <si>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</si>
  <si>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</si>
  <si>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</si>
  <si>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</si>
  <si>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</si>
  <si>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</si>
  <si>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</si>
  <si>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</si>
  <si>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</si>
  <si>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</si>
  <si>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</si>
  <si>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</si>
  <si>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</si>
  <si>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</si>
  <si>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</si>
  <si>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</si>
  <si>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</si>
  <si>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</si>
  <si>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</si>
  <si>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</si>
  <si>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</si>
  <si>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</si>
  <si>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</si>
  <si>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</si>
  <si>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</si>
  <si>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</si>
  <si>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</si>
  <si>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</si>
  <si>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</si>
  <si>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</si>
  <si>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</si>
  <si>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</si>
  <si>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</si>
  <si>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</si>
  <si>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</si>
  <si>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</si>
  <si>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</si>
  <si>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</si>
  <si>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</si>
  <si>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</si>
  <si>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</si>
  <si>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</si>
  <si>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</si>
  <si>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</si>
  <si>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</si>
  <si>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</si>
  <si>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</si>
  <si>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</si>
  <si>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</si>
  <si>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</si>
  <si>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</si>
  <si>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</si>
  <si>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</si>
  <si>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</si>
  <si>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</si>
  <si>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</si>
  <si>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</si>
  <si>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</si>
  <si>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</si>
  <si>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</si>
  <si>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</si>
  <si>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</si>
  <si>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</si>
  <si>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</si>
  <si>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</si>
  <si>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</si>
  <si>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</si>
  <si>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</si>
  <si>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</si>
  <si>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</si>
  <si>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</si>
  <si>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</si>
  <si>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</si>
  <si>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</si>
  <si>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</si>
  <si>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</si>
  <si>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</si>
  <si>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</si>
  <si>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</si>
  <si>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</si>
  <si>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</si>
  <si>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</si>
  <si>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</si>
  <si>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</si>
  <si>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</si>
  <si>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</si>
  <si>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</si>
  <si>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</si>
  <si>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</si>
  <si>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</si>
  <si>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</si>
  <si>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</si>
  <si>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</si>
  <si>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</si>
  <si>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</si>
  <si>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</si>
  <si>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</si>
  <si>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</si>
  <si>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</si>
  <si>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</si>
  <si>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</si>
  <si>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</si>
  <si>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</si>
  <si>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</si>
  <si>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</si>
  <si>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</si>
  <si>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</si>
  <si>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</si>
  <si>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</si>
  <si>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</si>
  <si>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</si>
  <si>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</si>
  <si>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</si>
  <si>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</si>
  <si>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</si>
  <si>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</si>
  <si>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</si>
  <si>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</si>
  <si>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</si>
  <si>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</si>
  <si>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</si>
  <si>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</si>
  <si>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</si>
  <si>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</si>
  <si>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</si>
  <si>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</si>
  <si>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</si>
  <si>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</si>
  <si>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</si>
  <si>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</si>
  <si>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</si>
  <si>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</si>
  <si>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</si>
  <si>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</si>
  <si>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</si>
  <si>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</si>
  <si>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</si>
  <si>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</si>
  <si>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</si>
  <si>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</si>
  <si>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</si>
  <si>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</si>
  <si>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</si>
  <si>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</si>
  <si>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</si>
  <si>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</si>
  <si>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</si>
  <si>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</si>
  <si>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</si>
  <si>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</si>
  <si>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</si>
  <si>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</si>
  <si>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</si>
  <si>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</si>
  <si>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</si>
  <si>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</si>
  <si>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</si>
  <si>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</si>
  <si>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</si>
  <si>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</si>
  <si>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</si>
  <si>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</si>
  <si>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</si>
  <si>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</si>
  <si>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</si>
  <si>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</si>
  <si>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</si>
  <si>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</si>
  <si>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</si>
  <si>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</si>
  <si>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</si>
  <si>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</si>
  <si>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</si>
  <si>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</si>
  <si>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</si>
  <si>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</si>
  <si>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</si>
  <si>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</si>
  <si>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</si>
  <si>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</si>
  <si>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</si>
  <si>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</si>
  <si>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</si>
  <si>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</si>
  <si>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</si>
  <si>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</si>
  <si>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</si>
  <si>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</si>
  <si>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</si>
  <si>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</si>
  <si>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</si>
  <si>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</si>
  <si>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</si>
  <si>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</si>
  <si>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</si>
  <si>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</si>
  <si>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</si>
  <si>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</si>
  <si>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</si>
  <si>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</si>
  <si>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</si>
  <si>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</si>
  <si>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</si>
  <si>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</si>
  <si>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</si>
  <si>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</si>
  <si>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</si>
  <si>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</si>
  <si>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</si>
  <si>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</si>
  <si>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</si>
  <si>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</si>
  <si>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</si>
  <si>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</si>
  <si>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</si>
  <si>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</si>
  <si>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</si>
  <si>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</si>
  <si>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</si>
  <si>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</si>
  <si>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</si>
  <si>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</si>
  <si>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</si>
  <si>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</si>
  <si>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</si>
  <si>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</si>
  <si>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</si>
  <si>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</si>
  <si>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</si>
  <si>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</si>
  <si>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</si>
  <si>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</si>
  <si>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</si>
  <si>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</si>
  <si>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</si>
  <si>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</si>
  <si>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</si>
  <si>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</si>
  <si>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</si>
  <si>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</si>
  <si>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</si>
  <si>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</si>
  <si>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</si>
  <si>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</si>
  <si>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</si>
  <si>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</si>
  <si>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</si>
  <si>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</si>
  <si>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</si>
  <si>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</si>
  <si>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</si>
  <si>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</si>
  <si>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</si>
  <si>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</si>
  <si>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</si>
  <si>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</si>
  <si>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</si>
  <si>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</si>
  <si>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</si>
  <si>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</si>
  <si>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</si>
  <si>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</si>
  <si>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</si>
  <si>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</si>
  <si>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</si>
  <si>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</si>
  <si>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</si>
  <si>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</si>
  <si>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</si>
  <si>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</si>
  <si>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</si>
  <si>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</si>
  <si>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</si>
  <si>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</si>
  <si>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</si>
  <si>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</si>
  <si>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</si>
  <si>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</si>
  <si>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</si>
  <si>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</si>
  <si>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</si>
  <si>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</si>
  <si>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</si>
  <si>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</si>
  <si>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</si>
  <si>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</si>
  <si>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</si>
  <si>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</si>
  <si>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</si>
  <si>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</si>
  <si>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</si>
  <si>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</si>
  <si>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</si>
  <si>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</si>
  <si>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</si>
  <si>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</si>
  <si>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</si>
  <si>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</si>
  <si>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</si>
  <si>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</si>
  <si>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</si>
  <si>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</si>
  <si>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</si>
  <si>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</si>
  <si>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</si>
  <si>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</si>
  <si>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</si>
  <si>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</si>
  <si>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</si>
  <si>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</si>
  <si>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</si>
  <si>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</si>
  <si>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</si>
  <si>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</si>
  <si>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</si>
  <si>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</si>
  <si>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</si>
  <si>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</si>
  <si>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</si>
  <si>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</si>
  <si>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</si>
  <si>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</si>
  <si>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</si>
  <si>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</si>
  <si>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</si>
  <si>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</si>
  <si>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</si>
  <si>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</si>
  <si>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</si>
  <si>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</si>
  <si>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</si>
  <si>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</si>
  <si>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</si>
  <si>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</si>
  <si>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</si>
  <si>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</si>
  <si>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</si>
  <si>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</si>
  <si>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</si>
  <si>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</si>
  <si>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</si>
  <si>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</si>
  <si>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</si>
  <si>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</si>
  <si>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</si>
  <si>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</si>
  <si>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</si>
  <si>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</si>
  <si>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</si>
  <si>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</si>
  <si>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</si>
  <si>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</si>
  <si>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</si>
  <si>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</si>
  <si>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</si>
  <si>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</si>
  <si>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</si>
  <si>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</si>
  <si>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</si>
  <si>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</si>
  <si>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</si>
  <si>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</si>
  <si>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</si>
  <si>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</si>
  <si>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</si>
  <si>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</si>
  <si>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</si>
  <si>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</si>
  <si>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</si>
  <si>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</si>
  <si>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</si>
  <si>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</si>
  <si>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</si>
  <si>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</si>
  <si>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</si>
  <si>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</si>
  <si>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</si>
  <si>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</si>
  <si>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</si>
  <si>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</si>
  <si>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</si>
  <si>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</si>
  <si>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</si>
  <si>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</si>
  <si>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</si>
  <si>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</si>
  <si>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</si>
  <si>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</si>
  <si>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</si>
  <si>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</si>
  <si>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</si>
  <si>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</si>
  <si>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</si>
  <si>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</si>
  <si>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</si>
  <si>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</si>
  <si>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</si>
  <si>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</si>
  <si>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</si>
  <si>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</si>
  <si>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</si>
  <si>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</si>
  <si>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</si>
  <si>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</si>
  <si>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</si>
  <si>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</si>
  <si>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</si>
  <si>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</si>
  <si>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</si>
  <si>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</si>
  <si>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</si>
  <si>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</si>
  <si>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</si>
  <si>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</si>
  <si>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</si>
  <si>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</si>
  <si>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</si>
  <si>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</si>
  <si>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</si>
  <si>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</si>
  <si>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</si>
  <si>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</si>
  <si>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</si>
  <si>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</si>
  <si>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</si>
  <si>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</si>
  <si>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</si>
  <si>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</si>
  <si>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</si>
  <si>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</si>
  <si>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</si>
  <si>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</si>
  <si>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</si>
  <si>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</si>
  <si>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</si>
  <si>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</si>
  <si>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</si>
  <si>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</si>
  <si>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</si>
  <si>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</si>
  <si>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</si>
  <si>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</si>
  <si>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</si>
  <si>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</si>
  <si>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</si>
  <si>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</si>
  <si>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</si>
  <si>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</si>
  <si>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</si>
  <si>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</si>
  <si>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</si>
  <si>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</si>
  <si>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</si>
  <si>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</si>
  <si>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</si>
  <si>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</si>
  <si>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</si>
  <si>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</si>
  <si>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</si>
  <si>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</si>
  <si>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</si>
  <si>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</si>
  <si>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</si>
  <si>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</si>
  <si>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</si>
  <si>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</si>
  <si>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</si>
  <si>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</si>
  <si>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</si>
  <si>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</si>
  <si>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</si>
  <si>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</si>
  <si>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</si>
  <si>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</si>
  <si>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</si>
  <si>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</si>
  <si>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</si>
  <si>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</si>
  <si>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</si>
  <si>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</si>
  <si>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</si>
  <si>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</si>
  <si>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</si>
  <si>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</si>
  <si>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</si>
  <si>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</si>
  <si>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</si>
  <si>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</si>
  <si>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</si>
  <si>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</si>
  <si>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</si>
  <si>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</si>
  <si>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</si>
  <si>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</si>
  <si>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</si>
  <si>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</si>
  <si>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</si>
  <si>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</si>
  <si>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</si>
  <si>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</si>
  <si>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</si>
  <si>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</si>
  <si>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</si>
  <si>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</si>
  <si>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</si>
  <si>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</si>
  <si>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</si>
  <si>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</si>
  <si>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</si>
  <si>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</si>
  <si>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</si>
  <si>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</si>
  <si>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</si>
  <si>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</si>
  <si>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</si>
  <si>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</si>
  <si>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</si>
  <si>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</si>
  <si>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</si>
  <si>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</si>
  <si>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</si>
  <si>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</si>
  <si>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</si>
  <si>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</si>
  <si>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</si>
  <si>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</si>
  <si>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</si>
  <si>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</si>
  <si>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</si>
  <si>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</si>
  <si>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</si>
  <si>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</si>
  <si>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</si>
  <si>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</si>
  <si>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</si>
  <si>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</si>
  <si>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</si>
  <si>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</si>
  <si>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</si>
  <si>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</si>
  <si>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</si>
  <si>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</si>
  <si>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</si>
  <si>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</si>
  <si>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</si>
  <si>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</si>
  <si>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</si>
  <si>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</si>
  <si>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</si>
  <si>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</si>
  <si>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</si>
  <si>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</si>
  <si>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</si>
  <si>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</si>
  <si>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</si>
  <si>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</si>
  <si>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</si>
  <si>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</si>
  <si>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</si>
  <si>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</si>
  <si>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</si>
  <si>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</si>
  <si>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</si>
  <si>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</si>
  <si>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</si>
  <si>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</si>
  <si>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</si>
  <si>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</si>
  <si>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</si>
  <si>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</si>
  <si>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</si>
  <si>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</si>
  <si>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</si>
  <si>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</si>
  <si>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</si>
  <si>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</si>
  <si>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</si>
  <si>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</si>
  <si>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</si>
  <si>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</si>
  <si>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</si>
  <si>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</si>
  <si>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</si>
  <si>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</si>
  <si>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</si>
  <si>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</si>
  <si>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</si>
  <si>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</si>
  <si>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</si>
  <si>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</si>
  <si>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</si>
  <si>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</si>
  <si>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</si>
  <si>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</si>
  <si>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</si>
  <si>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</si>
  <si>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</si>
  <si>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</si>
  <si>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</si>
  <si>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</si>
  <si>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</si>
  <si>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</si>
  <si>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</si>
  <si>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</si>
  <si>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</si>
  <si>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</si>
  <si>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</si>
  <si>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</si>
  <si>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</si>
  <si>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</si>
  <si>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</si>
  <si>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</si>
  <si>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</si>
  <si>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</si>
  <si>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</si>
  <si>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</si>
  <si>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</si>
  <si>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</si>
  <si>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</si>
  <si>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</si>
  <si>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</si>
  <si>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</si>
  <si>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</si>
  <si>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</si>
  <si>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</si>
  <si>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</si>
  <si>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</si>
  <si>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</si>
  <si>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</si>
  <si>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</si>
  <si>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</si>
  <si>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</si>
  <si>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</si>
  <si>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</si>
  <si>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</si>
  <si>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</si>
  <si>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</si>
  <si>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</si>
  <si>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</si>
  <si>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</si>
  <si>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</si>
  <si>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</si>
  <si>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</si>
  <si>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</si>
  <si>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</si>
  <si>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</si>
  <si>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</si>
  <si>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</si>
  <si>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</si>
  <si>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</si>
  <si>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</si>
  <si>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</si>
  <si>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</si>
  <si>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</si>
  <si>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</si>
  <si>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</si>
  <si>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</si>
  <si>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</si>
  <si>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</si>
  <si>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</si>
  <si>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</si>
  <si>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</si>
  <si>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</si>
  <si>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</si>
  <si>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</si>
  <si>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</si>
  <si>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</si>
  <si>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</si>
  <si>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</si>
  <si>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</si>
  <si>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</si>
  <si>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</si>
  <si>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</si>
  <si>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</si>
  <si>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</si>
  <si>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</si>
  <si>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</si>
  <si>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</si>
  <si>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</si>
  <si>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</si>
  <si>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</si>
  <si>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</si>
  <si>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</si>
  <si>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</si>
  <si>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</si>
  <si>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</si>
  <si>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</si>
  <si>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</si>
  <si>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</si>
  <si>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</si>
  <si>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</si>
  <si>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</si>
  <si>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</si>
  <si>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</si>
  <si>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</si>
  <si>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</si>
  <si>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</si>
  <si>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</si>
  <si>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</si>
  <si>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</si>
  <si>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</si>
  <si>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</si>
  <si>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</si>
  <si>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</si>
  <si>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</si>
  <si>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</si>
  <si>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</si>
  <si>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</si>
  <si>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</si>
  <si>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</si>
  <si>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</si>
  <si>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</si>
  <si>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</si>
  <si>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</si>
  <si>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</si>
  <si>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</si>
  <si>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</si>
  <si>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</si>
  <si>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</si>
  <si>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</si>
  <si>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</si>
  <si>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</si>
  <si>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</si>
  <si>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</si>
  <si>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</si>
  <si>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</si>
  <si>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</si>
  <si>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</si>
  <si>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</si>
  <si>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</si>
  <si>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</si>
  <si>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</si>
  <si>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</si>
  <si>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</si>
  <si>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</si>
  <si>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</si>
  <si>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</si>
  <si>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</si>
  <si>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</si>
  <si>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</si>
  <si>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</si>
  <si>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</si>
  <si>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</si>
  <si>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</si>
  <si>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</si>
  <si>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</si>
  <si>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</si>
  <si>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</si>
  <si>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</si>
  <si>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</si>
  <si>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</si>
  <si>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</si>
  <si>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</si>
  <si>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</si>
  <si>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</si>
  <si>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</si>
  <si>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</si>
  <si>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</si>
  <si>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</si>
  <si>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</si>
  <si>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</si>
  <si>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</si>
  <si>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</si>
  <si>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</si>
  <si>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</si>
  <si>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</si>
  <si>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</si>
  <si>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</si>
  <si>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</si>
  <si>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</si>
  <si>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</si>
  <si>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</si>
  <si>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</si>
  <si>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</si>
  <si>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</si>
  <si>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</si>
  <si>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</si>
  <si>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</si>
  <si>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</si>
  <si>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</si>
  <si>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</si>
  <si>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</si>
  <si>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</si>
  <si>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</si>
  <si>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</si>
  <si>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</si>
  <si>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</si>
  <si>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</si>
  <si>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</si>
  <si>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</si>
  <si>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</si>
  <si>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</si>
  <si>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</si>
  <si>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</si>
  <si>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</si>
  <si>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</si>
  <si>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</si>
  <si>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</si>
  <si>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</si>
  <si>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</si>
  <si>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</si>
  <si>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</si>
  <si>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</si>
  <si>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</si>
  <si>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</si>
  <si>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</si>
  <si>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</si>
  <si>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</si>
  <si>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</si>
  <si>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</si>
  <si>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</si>
  <si>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</si>
  <si>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</si>
  <si>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</si>
  <si>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</si>
  <si>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</si>
  <si>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</si>
  <si>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</si>
  <si>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</si>
  <si>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</si>
  <si>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</si>
  <si>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</si>
  <si>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</si>
  <si>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</si>
  <si>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</si>
  <si>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</si>
  <si>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</si>
  <si>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</si>
  <si>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</si>
  <si>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</si>
  <si>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</si>
  <si>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</si>
  <si>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</si>
  <si>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</si>
  <si>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</si>
  <si>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</si>
  <si>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</si>
  <si>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</si>
  <si>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</si>
  <si>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</si>
  <si>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</si>
  <si>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</si>
  <si>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</si>
  <si>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</si>
  <si>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</si>
  <si>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</si>
  <si>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</si>
  <si>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</si>
  <si>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</si>
  <si>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</si>
  <si>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</si>
  <si>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</si>
  <si>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</si>
  <si>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</si>
  <si>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</si>
  <si>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</si>
  <si>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</si>
  <si>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</si>
  <si>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</si>
  <si>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</si>
  <si>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</si>
  <si>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</si>
  <si>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</si>
  <si>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</si>
  <si>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</si>
  <si>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</si>
  <si>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</si>
  <si>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</si>
  <si>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</si>
  <si>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</si>
  <si>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</si>
  <si>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</si>
  <si>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</si>
  <si>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</si>
  <si>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</si>
  <si>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</si>
  <si>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</si>
  <si>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</si>
  <si>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</si>
  <si>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</si>
  <si>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</si>
  <si>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</si>
  <si>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</si>
  <si>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</si>
  <si>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</si>
  <si>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</si>
  <si>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</si>
  <si>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</si>
  <si>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</si>
  <si>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</si>
  <si>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</si>
  <si>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</si>
  <si>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</si>
  <si>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</si>
  <si>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</si>
  <si>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</si>
  <si>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</si>
  <si>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</si>
  <si>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</si>
  <si>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</si>
  <si>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</si>
  <si>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</si>
  <si>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</si>
  <si>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</si>
  <si>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</si>
  <si>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</si>
  <si>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</si>
  <si>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</si>
  <si>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</si>
  <si>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</si>
  <si>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</si>
  <si>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</si>
  <si>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</si>
  <si>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</si>
  <si>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</si>
  <si>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</si>
  <si>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</si>
  <si>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</si>
  <si>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</si>
  <si>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</si>
  <si>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</si>
  <si>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</si>
  <si>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</si>
  <si>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</si>
  <si>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</si>
  <si>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</si>
  <si>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</si>
  <si>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</si>
  <si>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</si>
  <si>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</si>
  <si>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</si>
  <si>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</si>
  <si>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</si>
  <si>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</si>
  <si>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</si>
  <si>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</si>
  <si>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</si>
  <si>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</si>
  <si>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</si>
  <si>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</si>
  <si>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</si>
  <si>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</si>
  <si>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</si>
  <si>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</si>
  <si>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</si>
  <si>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</si>
  <si>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</si>
  <si>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</si>
  <si>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</si>
  <si>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</si>
  <si>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</si>
  <si>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</si>
  <si>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</si>
  <si>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</si>
  <si>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</si>
  <si>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</si>
  <si>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</si>
  <si>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</si>
  <si>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</si>
  <si>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</si>
  <si>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</si>
  <si>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</si>
  <si>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</si>
  <si>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</si>
  <si>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</si>
  <si>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</si>
  <si>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</si>
  <si>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</si>
  <si>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</si>
  <si>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</si>
  <si>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</si>
  <si>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</si>
  <si>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</si>
  <si>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</si>
  <si>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</si>
  <si>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</si>
  <si>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</si>
  <si>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</si>
  <si>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</si>
  <si>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</si>
  <si>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</si>
  <si>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</si>
  <si>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</si>
  <si>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</si>
  <si>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</si>
  <si>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</si>
  <si>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</si>
  <si>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</si>
  <si>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</si>
  <si>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</si>
  <si>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</si>
  <si>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</si>
  <si>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</si>
  <si>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</si>
  <si>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</si>
  <si>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</si>
  <si>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</si>
  <si>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</si>
  <si>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</si>
  <si>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</si>
  <si>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</si>
  <si>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</si>
  <si>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</si>
  <si>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</si>
  <si>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</si>
  <si>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</si>
  <si>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</si>
  <si>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</si>
  <si>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</si>
  <si>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</si>
  <si>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</si>
  <si>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</si>
  <si>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</si>
  <si>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</si>
  <si>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</si>
  <si>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</si>
  <si>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</si>
  <si>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</si>
  <si>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</si>
  <si>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</si>
  <si>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</si>
  <si>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</si>
  <si>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</si>
  <si>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</si>
  <si>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</si>
  <si>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</si>
  <si>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</si>
  <si>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</si>
  <si>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</si>
  <si>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</si>
  <si>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</si>
  <si>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</si>
  <si>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</si>
  <si>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</si>
  <si>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</si>
  <si>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</si>
  <si>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</si>
  <si>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</si>
  <si>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</si>
  <si>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</si>
  <si>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</si>
  <si>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</si>
  <si>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</si>
  <si>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</si>
  <si>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</si>
  <si>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</si>
  <si>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</si>
  <si>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</si>
  <si>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</si>
  <si>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</si>
  <si>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</si>
  <si>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</si>
  <si>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</si>
  <si>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</si>
  <si>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</si>
  <si>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</si>
  <si>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</si>
  <si>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</si>
  <si>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</si>
  <si>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</si>
  <si>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</si>
  <si>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</si>
  <si>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</si>
  <si>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</si>
  <si>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</si>
  <si>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</si>
  <si>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</si>
  <si>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</si>
  <si>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</si>
  <si>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</si>
  <si>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</si>
  <si>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</si>
  <si>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</si>
  <si>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</si>
  <si>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</si>
  <si>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</si>
  <si>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</si>
  <si>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</si>
  <si>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</si>
  <si>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</si>
  <si>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</si>
  <si>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</si>
  <si>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</si>
  <si>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</si>
  <si>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</si>
  <si>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</si>
  <si>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</si>
  <si>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</si>
  <si>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</si>
  <si>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</si>
  <si>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</si>
  <si>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</si>
  <si>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</si>
  <si>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</si>
  <si>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</si>
  <si>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</si>
  <si>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</si>
  <si>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</si>
  <si>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</si>
  <si>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</si>
  <si>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</si>
  <si>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</si>
  <si>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</si>
  <si>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</si>
  <si>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</si>
  <si>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</si>
  <si>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</si>
  <si>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</si>
  <si>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</si>
  <si>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</si>
  <si>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</si>
  <si>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</si>
  <si>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</si>
  <si>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</si>
  <si>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</si>
  <si>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</si>
  <si>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</si>
  <si>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</si>
  <si>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</si>
  <si>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</si>
  <si>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</si>
  <si>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</si>
  <si>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</si>
  <si>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</si>
  <si>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</si>
  <si>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</si>
  <si>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</si>
  <si>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</si>
  <si>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</si>
  <si>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</si>
  <si>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</si>
  <si>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</si>
  <si>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</si>
  <si>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</si>
  <si>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</si>
  <si>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</si>
  <si>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</si>
  <si>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</si>
  <si>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</si>
  <si>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</si>
  <si>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</si>
  <si>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</si>
  <si>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</si>
  <si>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</si>
  <si>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</si>
  <si>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</si>
  <si>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</si>
  <si>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</si>
  <si>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</si>
  <si>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</si>
  <si>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</si>
  <si>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</si>
  <si>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</si>
  <si>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</si>
  <si>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</si>
  <si>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</si>
  <si>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</si>
  <si>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</si>
  <si>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</si>
  <si>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</si>
  <si>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</si>
  <si>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</si>
  <si>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</si>
  <si>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</si>
  <si>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</si>
  <si>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</si>
  <si>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</si>
  <si>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</si>
  <si>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</si>
  <si>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</si>
  <si>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</si>
  <si>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</si>
  <si>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</si>
  <si>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</si>
  <si>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</si>
  <si>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</si>
  <si>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</si>
  <si>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</si>
  <si>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</si>
  <si>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</si>
  <si>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</si>
  <si>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</si>
  <si>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</si>
  <si>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</si>
  <si>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</si>
  <si>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</si>
  <si>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</si>
  <si>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</si>
  <si>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</si>
  <si>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</si>
  <si>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</si>
  <si>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</si>
  <si>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</si>
  <si>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</si>
  <si>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</si>
  <si>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</si>
  <si>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</si>
  <si>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</si>
  <si>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</si>
  <si>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</si>
  <si>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</si>
  <si>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</si>
  <si>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</si>
  <si>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</si>
  <si>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</si>
  <si>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</si>
  <si>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</si>
  <si>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</si>
  <si>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</si>
  <si>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</si>
  <si>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</si>
  <si>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</si>
  <si>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</si>
  <si>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</si>
  <si>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</si>
  <si>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</si>
  <si>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</si>
  <si>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</si>
  <si>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</si>
  <si>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</si>
  <si>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</si>
  <si>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</si>
  <si>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</si>
  <si>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</si>
  <si>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</si>
  <si>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</si>
  <si>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</si>
  <si>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</si>
  <si>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</si>
  <si>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</si>
  <si>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</si>
  <si>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</si>
  <si>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</si>
  <si>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</si>
  <si>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</si>
  <si>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</si>
  <si>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</si>
  <si>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</si>
  <si>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</si>
  <si>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</si>
  <si>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</si>
  <si>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</si>
  <si>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</si>
  <si>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</si>
  <si>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</si>
  <si>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</si>
  <si>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</si>
  <si>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</si>
  <si>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</si>
  <si>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</si>
  <si>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</si>
  <si>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</si>
  <si>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</si>
  <si>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</si>
  <si>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</si>
  <si>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</si>
  <si>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</si>
  <si>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</si>
  <si>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</si>
  <si>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</si>
  <si>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</si>
  <si>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</si>
  <si>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</si>
  <si>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</si>
  <si>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</si>
  <si>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</si>
  <si>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</si>
  <si>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</si>
  <si>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</si>
  <si>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</si>
  <si>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</si>
  <si>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</si>
  <si>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</si>
  <si>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</si>
  <si>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</si>
  <si>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</si>
  <si>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</si>
  <si>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</si>
  <si>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</si>
  <si>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</si>
  <si>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</si>
  <si>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</si>
  <si>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</si>
  <si>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</si>
  <si>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</si>
  <si>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</si>
  <si>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</si>
  <si>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</si>
  <si>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</si>
  <si>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</si>
  <si>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</si>
  <si>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</si>
  <si>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</si>
  <si>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</si>
  <si>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</si>
  <si>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</si>
  <si>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</si>
  <si>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</si>
  <si>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</si>
  <si>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</si>
  <si>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</si>
  <si>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</si>
  <si>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</si>
  <si>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</si>
  <si>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</si>
  <si>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</si>
  <si>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</si>
  <si>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</si>
  <si>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</si>
  <si>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</si>
  <si>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</si>
  <si>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</si>
  <si>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</si>
  <si>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</si>
  <si>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</si>
  <si>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</si>
  <si>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</si>
  <si>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</si>
  <si>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</si>
  <si>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</si>
  <si>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</si>
  <si>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</si>
  <si>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</si>
  <si>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</si>
  <si>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</si>
  <si>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</si>
  <si>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</si>
  <si>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</si>
  <si>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</si>
  <si>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</si>
  <si>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</si>
  <si>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</si>
  <si>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</si>
  <si>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</si>
  <si>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</si>
  <si>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</si>
  <si>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</si>
  <si>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</si>
  <si>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</si>
  <si>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</si>
  <si>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</si>
  <si>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</si>
  <si>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</si>
  <si>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</si>
  <si>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</si>
  <si>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</si>
  <si>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</si>
  <si>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</si>
  <si>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</si>
  <si>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</si>
  <si>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</si>
  <si>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</si>
  <si>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</si>
  <si>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</si>
  <si>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</si>
  <si>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</si>
  <si>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</si>
  <si>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</si>
  <si>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</si>
  <si>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</si>
  <si>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</si>
  <si>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</si>
  <si>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</si>
  <si>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</si>
  <si>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</si>
  <si>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</si>
  <si>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</si>
  <si>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</si>
  <si>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</si>
  <si>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</si>
  <si>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</si>
  <si>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</si>
  <si>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</si>
  <si>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</si>
  <si>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</si>
  <si>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</si>
  <si>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</si>
  <si>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</si>
  <si>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</si>
  <si>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</si>
  <si>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</si>
  <si>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</si>
  <si>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</si>
  <si>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</si>
  <si>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</si>
  <si>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</si>
  <si>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</si>
  <si>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</si>
  <si>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</si>
  <si>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</si>
  <si>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</si>
  <si>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</si>
  <si>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</si>
  <si>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</si>
  <si>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</si>
  <si>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</si>
  <si>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</si>
  <si>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</si>
  <si>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</si>
  <si>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</si>
  <si>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</si>
  <si>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</si>
  <si>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</si>
  <si>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</si>
  <si>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</si>
  <si>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</si>
  <si>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</si>
  <si>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</si>
  <si>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</si>
  <si>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</si>
  <si>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</si>
  <si>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</si>
  <si>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</si>
  <si>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</si>
  <si>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</si>
  <si>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</si>
  <si>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</si>
  <si>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</si>
  <si>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</si>
  <si>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</si>
  <si>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</si>
  <si>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</si>
  <si>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</si>
  <si>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</si>
  <si>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</si>
  <si>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</si>
  <si>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</si>
  <si>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</si>
  <si>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</si>
  <si>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</si>
  <si>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</si>
  <si>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</si>
  <si>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</si>
  <si>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</si>
  <si>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</si>
  <si>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</si>
  <si>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</si>
  <si>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</si>
  <si>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</si>
  <si>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</si>
  <si>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</si>
  <si>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</si>
  <si>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</si>
  <si>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</si>
  <si>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</si>
  <si>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</si>
  <si>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</si>
  <si>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</si>
  <si>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</si>
  <si>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</si>
  <si>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</si>
  <si>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</si>
  <si>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</si>
  <si>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</si>
  <si>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</si>
  <si>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</si>
  <si>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</si>
  <si>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</si>
  <si>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</si>
  <si>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</si>
  <si>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</si>
  <si>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</si>
  <si>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</si>
  <si>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</si>
  <si>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</si>
  <si>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</si>
  <si>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</si>
  <si>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</si>
  <si>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</si>
  <si>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</si>
  <si>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</si>
  <si>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</si>
  <si>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</si>
  <si>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</si>
  <si>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</si>
  <si>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</si>
  <si>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</si>
  <si>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</si>
  <si>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</si>
  <si>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</si>
  <si>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</si>
  <si>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</si>
  <si>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</si>
  <si>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</si>
  <si>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</si>
  <si>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</si>
  <si>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</si>
  <si>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</si>
  <si>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</si>
  <si>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</si>
  <si>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</si>
  <si>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</si>
  <si>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</si>
  <si>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</si>
  <si>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</si>
  <si>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</si>
  <si>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</si>
  <si>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</si>
  <si>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</si>
  <si>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</si>
  <si>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</si>
  <si>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</si>
  <si>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</si>
  <si>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</si>
  <si>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</si>
  <si>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</si>
  <si>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</si>
  <si>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</si>
  <si>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</si>
  <si>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</si>
  <si>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</si>
  <si>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</si>
  <si>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</si>
  <si>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</si>
  <si>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</si>
  <si>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</si>
  <si>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</si>
  <si>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</si>
  <si>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</si>
  <si>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</si>
  <si>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</si>
  <si>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</si>
  <si>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</si>
  <si>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</si>
  <si>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</si>
  <si>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</si>
  <si>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</si>
  <si>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</si>
  <si>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</si>
  <si>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</si>
  <si>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</si>
  <si>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</si>
  <si>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</si>
  <si>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</si>
  <si>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</si>
  <si>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</si>
  <si>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</si>
  <si>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</si>
  <si>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</si>
  <si>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</si>
  <si>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</si>
  <si>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</si>
  <si>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</si>
  <si>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</si>
  <si>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</si>
  <si>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</si>
  <si>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</si>
  <si>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</si>
  <si>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</si>
  <si>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</si>
  <si>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</si>
  <si>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</si>
  <si>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</si>
  <si>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</si>
  <si>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</si>
  <si>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</si>
  <si>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</si>
  <si>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</si>
  <si>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</si>
  <si>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</si>
  <si>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</si>
  <si>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</si>
  <si>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</si>
  <si>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</si>
  <si>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</si>
  <si>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</si>
  <si>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</si>
  <si>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</si>
  <si>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</si>
  <si>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</si>
  <si>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</si>
  <si>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</si>
  <si>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</si>
  <si>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</si>
  <si>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</si>
  <si>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</si>
  <si>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</si>
  <si>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</si>
  <si>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</si>
  <si>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</si>
  <si>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</si>
  <si>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</si>
  <si>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</si>
  <si>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</si>
  <si>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</si>
  <si>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</si>
  <si>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</si>
  <si>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</si>
  <si>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</si>
  <si>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</si>
  <si>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</si>
  <si>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</si>
  <si>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</si>
  <si>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</si>
  <si>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</si>
  <si>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</si>
  <si>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</si>
  <si>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</si>
  <si>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</si>
  <si>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</si>
  <si>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</si>
  <si>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</si>
  <si>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</si>
  <si>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</si>
  <si>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</si>
  <si>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</si>
  <si>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</si>
  <si>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</si>
  <si>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</si>
  <si>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</si>
  <si>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</si>
  <si>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</si>
  <si>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</si>
  <si>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</si>
  <si>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</si>
  <si>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</si>
  <si>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</si>
  <si>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</si>
  <si>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</si>
  <si>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</si>
  <si>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</si>
  <si>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</si>
  <si>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</si>
  <si>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</si>
  <si>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</si>
  <si>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</si>
  <si>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</si>
  <si>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</si>
  <si>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</si>
  <si>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</si>
  <si>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</si>
  <si>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</si>
  <si>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</si>
  <si>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</si>
  <si>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</si>
  <si>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</si>
  <si>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</si>
  <si>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</si>
  <si>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</si>
  <si>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</si>
  <si>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</si>
  <si>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</si>
  <si>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</si>
  <si>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</si>
  <si>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</si>
  <si>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</si>
  <si>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</si>
  <si>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</si>
  <si>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</si>
  <si>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</si>
  <si>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</si>
  <si>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</si>
  <si>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</si>
  <si>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</si>
  <si>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</si>
  <si>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</si>
  <si>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</si>
  <si>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</si>
  <si>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</si>
  <si>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</si>
  <si>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</si>
  <si>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</si>
  <si>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</si>
  <si>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</si>
  <si>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</si>
  <si>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</si>
  <si>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</si>
  <si>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</si>
  <si>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</si>
  <si>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</si>
  <si>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</si>
  <si>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</si>
  <si>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</si>
  <si>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</si>
  <si>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</si>
  <si>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</si>
  <si>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</si>
  <si>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</si>
  <si>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</si>
  <si>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</si>
  <si>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</si>
  <si>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</si>
  <si>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</si>
  <si>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</si>
  <si>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</si>
  <si>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</si>
  <si>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</si>
  <si>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</si>
  <si>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</si>
  <si>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</si>
  <si>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</si>
  <si>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</si>
  <si>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</si>
  <si>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</si>
  <si>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</si>
  <si>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</si>
  <si>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</si>
  <si>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</si>
  <si>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</si>
  <si>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</si>
  <si>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</si>
  <si>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</si>
  <si>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</si>
  <si>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</si>
  <si>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</si>
  <si>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</si>
  <si>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</si>
  <si>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</si>
  <si>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</si>
  <si>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</si>
  <si>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</si>
  <si>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</si>
  <si>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</si>
  <si>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</si>
  <si>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</si>
  <si>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</si>
  <si>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</si>
  <si>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</si>
  <si>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</si>
  <si>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</si>
  <si>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</si>
  <si>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</si>
  <si>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</si>
  <si>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</si>
  <si>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</si>
  <si>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</si>
  <si>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</si>
  <si>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</si>
  <si>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</si>
  <si>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</si>
  <si>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</si>
  <si>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</si>
  <si>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</si>
  <si>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</si>
  <si>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</si>
  <si>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</si>
  <si>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</si>
  <si>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</si>
  <si>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</si>
  <si>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</si>
  <si>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</si>
  <si>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</si>
  <si>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</si>
  <si>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</si>
  <si>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</si>
  <si>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</si>
  <si>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</si>
  <si>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</si>
  <si>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</si>
  <si>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</si>
  <si>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</si>
  <si>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</si>
  <si>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</si>
  <si>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</si>
  <si>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</si>
  <si>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</si>
  <si>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</si>
  <si>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</si>
  <si>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</si>
  <si>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</si>
  <si>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</si>
  <si>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</si>
  <si>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</si>
  <si>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</si>
  <si>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</si>
  <si>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</si>
  <si>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</si>
  <si>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</si>
  <si>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</si>
  <si>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</si>
  <si>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</si>
  <si>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</si>
  <si>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</si>
  <si>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</si>
  <si>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</si>
  <si>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</si>
  <si>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</si>
  <si>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</si>
  <si>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</si>
  <si>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</si>
  <si>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</si>
  <si>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</si>
  <si>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</si>
  <si>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</si>
  <si>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</si>
  <si>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</si>
  <si>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</si>
  <si>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</si>
  <si>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</si>
  <si>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</si>
  <si>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</si>
  <si>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</si>
  <si>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</si>
  <si>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</si>
  <si>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</si>
  <si>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</si>
  <si>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</si>
  <si>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</si>
  <si>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</si>
  <si>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</si>
  <si>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</si>
  <si>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</si>
  <si>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</si>
  <si>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</si>
  <si>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</si>
  <si>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</si>
  <si>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</si>
  <si>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</si>
  <si>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</si>
  <si>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</si>
  <si>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</si>
  <si>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</si>
  <si>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</si>
  <si>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</si>
  <si>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</si>
  <si>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</si>
  <si>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</si>
  <si>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</si>
  <si>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</si>
  <si>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</si>
  <si>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</si>
  <si>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</si>
  <si>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</si>
  <si>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</si>
  <si>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</si>
  <si>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</si>
  <si>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</si>
  <si>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</si>
  <si>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</si>
  <si>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</si>
  <si>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</si>
  <si>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</si>
  <si>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</si>
  <si>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</si>
  <si>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</si>
  <si>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</si>
  <si>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</si>
  <si>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</si>
  <si>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</si>
  <si>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</si>
  <si>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</si>
  <si>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</si>
  <si>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</si>
  <si>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</si>
  <si>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</si>
  <si>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</si>
  <si>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</si>
  <si>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</si>
  <si>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</si>
  <si>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</si>
  <si>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</si>
  <si>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</si>
  <si>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</si>
  <si>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</si>
  <si>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</si>
  <si>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</si>
  <si>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</si>
  <si>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</si>
  <si>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</si>
  <si>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</si>
  <si>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</si>
  <si>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</si>
  <si>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</si>
  <si>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</si>
  <si>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</si>
  <si>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</si>
  <si>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</si>
  <si>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</si>
  <si>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</si>
  <si>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</si>
  <si>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</si>
  <si>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</si>
  <si>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</si>
  <si>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</si>
  <si>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</si>
  <si>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</si>
  <si>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</si>
  <si>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</si>
  <si>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</si>
  <si>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</si>
  <si>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</si>
  <si>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</si>
  <si>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</si>
  <si>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</si>
  <si>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</si>
  <si>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</si>
  <si>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</si>
  <si>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</si>
  <si>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</si>
  <si>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</si>
  <si>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</si>
  <si>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</si>
  <si>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</si>
  <si>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</si>
  <si>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</si>
  <si>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</si>
  <si>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</si>
  <si>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</si>
  <si>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</si>
  <si>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</si>
  <si>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</si>
  <si>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</si>
  <si>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</si>
  <si>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</si>
  <si>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</si>
  <si>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</si>
  <si>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</si>
  <si>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</si>
  <si>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</si>
  <si>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</si>
  <si>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</si>
  <si>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</si>
  <si>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</si>
  <si>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</si>
  <si>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</si>
  <si>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</si>
  <si>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</si>
  <si>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</si>
  <si>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</si>
  <si>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</si>
  <si>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</si>
  <si>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</si>
  <si>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</si>
  <si>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</si>
  <si>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</si>
  <si>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</si>
  <si>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</si>
  <si>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</si>
  <si>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</si>
  <si>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</si>
  <si>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</si>
  <si>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</si>
  <si>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</si>
  <si>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</si>
  <si>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</si>
  <si>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</si>
  <si>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</si>
  <si>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</si>
  <si>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</si>
  <si>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</si>
  <si>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</si>
  <si>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</si>
  <si>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</si>
  <si>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</si>
  <si>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</si>
  <si>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</si>
  <si>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</si>
  <si>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</si>
  <si>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</si>
  <si>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</si>
  <si>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</si>
  <si>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</si>
  <si>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</si>
  <si>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</si>
  <si>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</si>
  <si>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</si>
  <si>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</si>
  <si>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</si>
  <si>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</si>
  <si>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</si>
  <si>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</si>
  <si>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</si>
  <si>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</si>
  <si>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</si>
  <si>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</si>
  <si>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</si>
  <si>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</si>
  <si>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</si>
  <si>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</si>
  <si>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</si>
  <si>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</si>
  <si>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</si>
  <si>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</si>
  <si>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</si>
  <si>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</si>
  <si>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</si>
  <si>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</si>
  <si>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</si>
  <si>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</si>
  <si>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</si>
  <si>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</si>
  <si>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</si>
  <si>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</si>
  <si>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</si>
  <si>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</si>
  <si>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</si>
  <si>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</si>
  <si>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</si>
  <si>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</si>
  <si>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</si>
  <si>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</si>
  <si>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</si>
  <si>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</si>
  <si>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</si>
  <si>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</si>
  <si>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</si>
  <si>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</si>
  <si>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</si>
  <si>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</si>
  <si>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</si>
  <si>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</si>
  <si>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</si>
  <si>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</si>
  <si>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</si>
  <si>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</si>
  <si>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</si>
  <si>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</si>
  <si>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</si>
  <si>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</si>
  <si>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</si>
  <si>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</si>
  <si>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</si>
  <si>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</si>
  <si>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</si>
  <si>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</si>
  <si>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</si>
  <si>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</si>
  <si>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</si>
  <si>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</si>
  <si>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</si>
  <si>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</si>
  <si>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</si>
  <si>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</si>
  <si>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</si>
  <si>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</si>
  <si>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</si>
  <si>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</si>
  <si>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</si>
  <si>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</si>
  <si>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</si>
  <si>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</si>
  <si>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</si>
  <si>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</si>
  <si>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</si>
  <si>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</si>
  <si>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</si>
  <si>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</si>
  <si>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</si>
  <si>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</si>
  <si>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</si>
  <si>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</si>
  <si>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</si>
  <si>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</si>
  <si>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</si>
  <si>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</si>
  <si>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</si>
  <si>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</si>
  <si>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</si>
  <si>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</si>
  <si>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</si>
  <si>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</si>
  <si>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</si>
  <si>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</si>
  <si>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</si>
  <si>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</si>
  <si>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</si>
  <si>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</si>
  <si>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</si>
  <si>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</si>
  <si>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</si>
  <si>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</si>
  <si>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</si>
  <si>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</si>
  <si>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</si>
  <si>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</si>
  <si>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</si>
  <si>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</si>
  <si>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</si>
  <si>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</si>
  <si>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</si>
  <si>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</si>
  <si>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</si>
  <si>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</si>
  <si>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</si>
  <si>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</si>
  <si>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</si>
  <si>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</si>
  <si>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</si>
  <si>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</si>
  <si>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</si>
  <si>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</si>
  <si>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</si>
  <si>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</si>
  <si>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</si>
  <si>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</si>
  <si>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</si>
  <si>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</si>
  <si>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</si>
  <si>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</si>
  <si>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</si>
  <si>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</si>
  <si>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</si>
  <si>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</si>
  <si>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</si>
  <si>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</si>
  <si>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</si>
  <si>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</si>
  <si>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</si>
  <si>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</si>
  <si>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</si>
  <si>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</si>
  <si>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</si>
  <si>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</si>
  <si>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</si>
  <si>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</si>
  <si>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</si>
  <si>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</si>
  <si>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</si>
  <si>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</si>
  <si>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</si>
  <si>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</si>
  <si>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</si>
  <si>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</si>
  <si>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</si>
  <si>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</si>
  <si>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</si>
  <si>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</si>
  <si>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</si>
  <si>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</si>
  <si>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</si>
  <si>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</si>
  <si>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</si>
  <si>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</si>
  <si>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</si>
  <si>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</si>
  <si>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</si>
  <si>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</si>
  <si>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</si>
  <si>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</si>
  <si>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</si>
  <si>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</si>
  <si>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</si>
  <si>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</si>
  <si>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</si>
  <si>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</si>
  <si>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</si>
  <si>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</si>
  <si>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</si>
  <si>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</si>
  <si>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</si>
  <si>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</si>
  <si>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</si>
  <si>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</si>
  <si>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</si>
  <si>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</si>
  <si>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</si>
  <si>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</si>
  <si>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</si>
  <si>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</si>
  <si>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</si>
  <si>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</si>
  <si>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</si>
  <si>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</si>
  <si>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</si>
  <si>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</si>
  <si>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</si>
  <si>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</si>
  <si>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</si>
  <si>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</si>
  <si>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</si>
  <si>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</si>
  <si>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</si>
  <si>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</si>
  <si>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</si>
  <si>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</si>
  <si>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</si>
  <si>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</si>
  <si>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</si>
  <si>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</si>
  <si>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</si>
  <si>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</si>
  <si>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</si>
  <si>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</si>
  <si>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</si>
  <si>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</si>
  <si>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</si>
  <si>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</si>
  <si>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</si>
  <si>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</si>
  <si>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</si>
  <si>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</si>
  <si>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</si>
  <si>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</si>
  <si>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</si>
  <si>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</si>
  <si>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</si>
  <si>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</si>
  <si>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</si>
  <si>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</si>
  <si>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</si>
  <si>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</si>
  <si>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</si>
  <si>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</si>
  <si>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</si>
  <si>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</si>
  <si>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</si>
  <si>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</si>
  <si>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</si>
  <si>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</si>
  <si>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</si>
  <si>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</si>
  <si>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</si>
  <si>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</si>
  <si>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</si>
  <si>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</si>
  <si>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</si>
  <si>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</si>
  <si>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</si>
  <si>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</si>
  <si>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</si>
  <si>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</si>
  <si>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</si>
  <si>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</si>
  <si>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</si>
  <si>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</si>
  <si>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</si>
  <si>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</si>
  <si>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</si>
  <si>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</si>
  <si>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</si>
  <si>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</si>
  <si>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</si>
  <si>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</si>
  <si>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</si>
  <si>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</si>
  <si>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</si>
  <si>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</si>
  <si>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</si>
  <si>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</si>
  <si>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</si>
  <si>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</si>
  <si>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</si>
  <si>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</si>
  <si>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</si>
  <si>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</si>
  <si>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</si>
  <si>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</si>
  <si>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</si>
  <si>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</si>
  <si>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</si>
  <si>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</si>
  <si>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</si>
  <si>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</si>
  <si>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</si>
  <si>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</si>
  <si>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</si>
  <si>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</si>
  <si>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</si>
  <si>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</si>
  <si>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</si>
  <si>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</si>
  <si>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</si>
  <si>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</si>
  <si>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</si>
  <si>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</si>
  <si>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</si>
  <si>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</si>
  <si>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</si>
  <si>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</si>
  <si>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</si>
  <si>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</si>
  <si>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</si>
  <si>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</si>
  <si>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</si>
  <si>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</si>
  <si>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</si>
  <si>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</si>
  <si>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</si>
  <si>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</si>
  <si>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</si>
  <si>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</si>
  <si>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</si>
  <si>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</si>
  <si>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</si>
  <si>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</si>
  <si>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</si>
  <si>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</si>
  <si>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</si>
  <si>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</si>
  <si>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</si>
  <si>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</si>
  <si>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</si>
  <si>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</si>
  <si>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</si>
  <si>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</si>
  <si>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</si>
  <si>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</si>
  <si>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</si>
  <si>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</si>
  <si>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</si>
  <si>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</si>
  <si>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</si>
  <si>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</si>
  <si>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</si>
  <si>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</si>
  <si>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</si>
  <si>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</si>
  <si>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</si>
  <si>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</si>
  <si>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</si>
  <si>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</si>
  <si>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</si>
  <si>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</si>
  <si>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</si>
  <si>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</si>
  <si>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</si>
  <si>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</si>
  <si>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</si>
  <si>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</si>
  <si>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</si>
  <si>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</si>
  <si>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</si>
  <si>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</si>
  <si>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</si>
  <si>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</si>
  <si>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</si>
  <si>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</si>
  <si>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</si>
  <si>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</si>
  <si>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</si>
  <si>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</si>
  <si>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</si>
  <si>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</si>
  <si>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</si>
  <si>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</si>
  <si>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</si>
  <si>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</si>
  <si>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</si>
  <si>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</si>
  <si>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</si>
  <si>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</si>
  <si>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</si>
  <si>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</si>
  <si>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</si>
  <si>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</si>
  <si>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</si>
  <si>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</si>
  <si>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</si>
  <si>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</si>
  <si>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</si>
  <si>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</si>
  <si>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</si>
  <si>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</si>
  <si>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</si>
  <si>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</si>
  <si>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</si>
  <si>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</si>
  <si>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</si>
  <si>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</si>
  <si>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</si>
  <si>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</si>
  <si>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</si>
  <si>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</si>
  <si>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</si>
  <si>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</si>
  <si>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</si>
  <si>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</si>
  <si>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</si>
  <si>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</si>
  <si>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</si>
  <si>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</si>
  <si>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</si>
  <si>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</si>
  <si>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</si>
  <si>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</si>
  <si>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</si>
  <si>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</si>
  <si>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</si>
  <si>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</si>
  <si>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</si>
  <si>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</si>
  <si>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</si>
  <si>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</si>
  <si>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</si>
  <si>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</si>
  <si>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</si>
  <si>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</si>
  <si>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</si>
  <si>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</si>
  <si>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</si>
  <si>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</si>
  <si>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</si>
  <si>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</si>
  <si>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</si>
  <si>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</si>
  <si>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</si>
  <si>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</si>
  <si>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</si>
  <si>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</si>
  <si>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</si>
  <si>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</si>
  <si>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</si>
  <si>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</si>
  <si>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</si>
  <si>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</si>
  <si>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</si>
  <si>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</si>
  <si>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</si>
  <si>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</si>
  <si>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</si>
  <si>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</si>
  <si>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</si>
  <si>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</si>
  <si>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</si>
  <si>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</si>
  <si>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</si>
  <si>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</si>
  <si>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</si>
  <si>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</si>
  <si>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</si>
  <si>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</si>
  <si>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</si>
  <si>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</si>
  <si>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</si>
  <si>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</si>
  <si>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</si>
  <si>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</si>
  <si>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</si>
  <si>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</si>
  <si>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</si>
  <si>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</si>
  <si>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</si>
  <si>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</si>
  <si>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</si>
  <si>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</si>
  <si>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</si>
  <si>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</si>
  <si>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</si>
  <si>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</si>
  <si>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</si>
  <si>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</si>
  <si>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</si>
  <si>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</si>
  <si>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</si>
  <si>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</si>
  <si>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</si>
  <si>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</si>
  <si>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</si>
  <si>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</si>
  <si>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</si>
  <si>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</si>
  <si>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</si>
  <si>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</si>
  <si>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</si>
  <si>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</si>
  <si>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</si>
  <si>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</si>
  <si>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</si>
  <si>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</si>
  <si>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</si>
  <si>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</si>
  <si>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</si>
  <si>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</si>
  <si>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</si>
  <si>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</si>
  <si>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</si>
  <si>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</si>
  <si>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</si>
  <si>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</si>
  <si>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</si>
  <si>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</si>
  <si>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</si>
  <si>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</si>
  <si>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</si>
  <si>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</si>
  <si>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</si>
  <si>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</si>
  <si>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</si>
  <si>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</si>
  <si>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</si>
  <si>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</si>
  <si>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</si>
  <si>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</si>
  <si>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</si>
  <si>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</si>
  <si>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</si>
  <si>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</si>
  <si>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</si>
  <si>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</si>
  <si>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</si>
  <si>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</si>
  <si>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</si>
  <si>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</si>
  <si>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</si>
  <si>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</si>
  <si>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</si>
  <si>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</si>
  <si>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</si>
  <si>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</si>
  <si>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</si>
  <si>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</si>
  <si>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</si>
  <si>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</si>
  <si>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</si>
  <si>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</si>
  <si>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</si>
  <si>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</si>
  <si>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</si>
  <si>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</si>
  <si>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</si>
  <si>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</si>
  <si>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</si>
  <si>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</si>
  <si>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</si>
  <si>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</si>
  <si>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</si>
  <si>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</si>
  <si>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</si>
  <si>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</si>
  <si>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</si>
  <si>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</si>
  <si>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</si>
  <si>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</si>
  <si>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</si>
  <si>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</si>
  <si>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</si>
  <si>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</si>
  <si>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</si>
  <si>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</si>
  <si>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</si>
  <si>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</si>
  <si>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</si>
  <si>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</si>
  <si>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</si>
  <si>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</si>
  <si>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</si>
  <si>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</si>
  <si>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</si>
  <si>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</si>
  <si>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</si>
  <si>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</si>
  <si>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</si>
  <si>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</si>
  <si>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</si>
  <si>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</si>
  <si>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</si>
  <si>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</si>
  <si>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</si>
  <si>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</si>
  <si>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</si>
  <si>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</si>
  <si>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</si>
  <si>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</si>
  <si>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</si>
  <si>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</si>
  <si>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</si>
  <si>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</si>
  <si>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</si>
  <si>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</si>
  <si>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</si>
  <si>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</si>
  <si>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</si>
  <si>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</si>
  <si>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</si>
  <si>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</si>
  <si>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</si>
  <si>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</si>
  <si>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</si>
  <si>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</si>
  <si>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</si>
  <si>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</si>
  <si>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</si>
  <si>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</si>
  <si>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</si>
  <si>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</si>
  <si>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</si>
  <si>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</si>
  <si>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</si>
  <si>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</si>
  <si>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</si>
  <si>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</si>
  <si>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</si>
  <si>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</si>
  <si>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</si>
  <si>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</si>
  <si>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</si>
  <si>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</si>
  <si>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</si>
  <si>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</si>
  <si>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</si>
  <si>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</si>
  <si>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</si>
  <si>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</si>
  <si>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</si>
  <si>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</si>
  <si>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</si>
  <si>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</si>
  <si>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</si>
  <si>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</si>
  <si>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</si>
  <si>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</si>
  <si>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</si>
  <si>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</si>
  <si>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</si>
  <si>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</si>
  <si>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</si>
  <si>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</si>
  <si>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</si>
  <si>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</si>
  <si>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</si>
  <si>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</si>
  <si>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</si>
  <si>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</si>
  <si>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</si>
  <si>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</si>
  <si>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</si>
  <si>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</si>
  <si>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</si>
  <si>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</si>
  <si>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</si>
  <si>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</si>
  <si>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</si>
  <si>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</si>
  <si>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</si>
  <si>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</si>
  <si>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</si>
  <si>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</si>
  <si>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</si>
  <si>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</si>
  <si>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</si>
  <si>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</si>
  <si>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</si>
  <si>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</si>
  <si>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</si>
  <si>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</si>
  <si>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</si>
  <si>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</si>
  <si>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</si>
  <si>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</si>
  <si>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</si>
  <si>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</si>
  <si>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</si>
  <si>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</si>
  <si>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</si>
  <si>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</si>
  <si>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</si>
  <si>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</si>
  <si>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</si>
  <si>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</si>
  <si>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</si>
  <si>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</si>
  <si>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</si>
  <si>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</si>
  <si>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</si>
  <si>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</si>
  <si>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</si>
  <si>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</si>
  <si>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</si>
  <si>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</si>
  <si>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</si>
  <si>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</si>
  <si>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</si>
  <si>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</si>
  <si>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</si>
  <si>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</si>
  <si>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</si>
  <si>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</si>
  <si>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</si>
  <si>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</si>
  <si>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</si>
  <si>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</si>
  <si>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</si>
  <si>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</si>
  <si>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</si>
  <si>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</si>
  <si>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</si>
  <si>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</si>
  <si>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</si>
  <si>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</si>
  <si>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</si>
  <si>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</si>
  <si>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</si>
  <si>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</si>
  <si>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</si>
  <si>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</si>
  <si>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</si>
  <si>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</si>
  <si>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</si>
  <si>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</si>
  <si>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</si>
  <si>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</si>
  <si>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</si>
  <si>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</si>
  <si>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</si>
  <si>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</si>
  <si>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</si>
  <si>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</si>
  <si>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</si>
  <si>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</si>
  <si>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</si>
  <si>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</si>
  <si>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</si>
  <si>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</si>
  <si>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</si>
  <si>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</si>
  <si>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</si>
  <si>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</si>
  <si>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</si>
  <si>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</si>
  <si>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</si>
  <si>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</si>
  <si>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</si>
  <si>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</si>
  <si>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</si>
  <si>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</si>
  <si>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</si>
  <si>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</si>
  <si>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</si>
  <si>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</si>
  <si>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</si>
  <si>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</si>
  <si>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</si>
  <si>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</si>
  <si>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</si>
  <si>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</si>
  <si>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</si>
  <si>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</si>
  <si>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</si>
  <si>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</si>
  <si>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</si>
  <si>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</si>
  <si>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</si>
  <si>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</si>
  <si>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</si>
  <si>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</si>
  <si>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</si>
  <si>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</si>
  <si>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</si>
  <si>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</si>
  <si>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</si>
  <si>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</si>
  <si>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</si>
  <si>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</si>
  <si>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</si>
  <si>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</si>
  <si>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</si>
  <si>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</si>
  <si>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</si>
  <si>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</si>
  <si>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</si>
  <si>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</si>
  <si>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</si>
  <si>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</si>
  <si>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</si>
  <si>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</si>
  <si>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</si>
  <si>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</si>
  <si>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</si>
  <si>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</si>
  <si>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</si>
  <si>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</si>
  <si>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</si>
  <si>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</si>
  <si>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</si>
  <si>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</si>
  <si>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</si>
  <si>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</si>
  <si>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</si>
  <si>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</si>
  <si>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</si>
  <si>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</si>
  <si>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</si>
  <si>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</si>
  <si>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</si>
  <si>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</si>
  <si>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</si>
  <si>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</si>
  <si>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</si>
  <si>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</si>
  <si>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</si>
  <si>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</si>
  <si>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</si>
  <si>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</si>
  <si>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</si>
  <si>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</si>
  <si>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</si>
  <si>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</si>
  <si>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</si>
  <si>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</si>
  <si>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</si>
  <si>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</si>
  <si>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</si>
  <si>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</si>
  <si>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</si>
  <si>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</si>
  <si>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</si>
  <si>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</si>
  <si>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</si>
  <si>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</si>
  <si>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</si>
  <si>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</si>
  <si>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</si>
  <si>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</si>
  <si>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</si>
  <si>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</si>
  <si>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</si>
  <si>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</si>
  <si>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</si>
  <si>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</si>
  <si>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</si>
  <si>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</si>
  <si>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</si>
  <si>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</si>
  <si>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</si>
  <si>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</si>
  <si>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</si>
  <si>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</si>
  <si>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</si>
  <si>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</si>
  <si>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</si>
  <si>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</si>
  <si>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</si>
  <si>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</si>
  <si>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</si>
  <si>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</si>
  <si>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</si>
  <si>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</si>
  <si>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</si>
  <si>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</si>
  <si>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</si>
  <si>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</si>
  <si>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</si>
  <si>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</si>
  <si>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</si>
  <si>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</si>
  <si>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</si>
  <si>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</si>
  <si>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</si>
  <si>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</si>
  <si>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</si>
  <si>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</si>
  <si>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</si>
  <si>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</si>
  <si>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</si>
  <si>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</si>
  <si>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</si>
  <si>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</si>
  <si>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</si>
  <si>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</si>
  <si>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</si>
  <si>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</si>
  <si>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</si>
  <si>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</si>
  <si>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</si>
  <si>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</si>
  <si>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</si>
  <si>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</si>
  <si>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</si>
  <si>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</si>
  <si>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</si>
  <si>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</si>
  <si>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</si>
  <si>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</si>
  <si>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</si>
  <si>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</si>
  <si>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</si>
  <si>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</si>
  <si>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</si>
  <si>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</si>
  <si>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</si>
  <si>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</si>
  <si>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</si>
  <si>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</si>
  <si>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</si>
  <si>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</si>
  <si>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</si>
  <si>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</si>
  <si>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</si>
  <si>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</si>
  <si>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</si>
  <si>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</si>
  <si>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</si>
  <si>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</si>
  <si>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</si>
  <si>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</si>
  <si>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</si>
  <si>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</si>
  <si>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</si>
  <si>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</si>
  <si>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</si>
  <si>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</si>
  <si>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</si>
  <si>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</si>
  <si>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</si>
  <si>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</si>
  <si>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</si>
  <si>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</si>
  <si>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</si>
  <si>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</si>
  <si>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</si>
  <si>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</si>
  <si>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</si>
  <si>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</si>
  <si>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</si>
  <si>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</si>
  <si>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</si>
  <si>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</si>
  <si>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</si>
  <si>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</si>
  <si>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</si>
  <si>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</si>
  <si>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</si>
  <si>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</si>
  <si>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</si>
  <si>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</si>
  <si>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</si>
  <si>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</si>
  <si>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</si>
  <si>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</si>
  <si>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</si>
  <si>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</si>
  <si>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</si>
  <si>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</si>
  <si>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</si>
  <si>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</si>
  <si>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</si>
  <si>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</si>
  <si>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</si>
  <si>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</si>
  <si>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</si>
  <si>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</si>
  <si>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</si>
  <si>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</si>
  <si>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</si>
  <si>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</si>
  <si>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</si>
  <si>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</si>
  <si>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</si>
  <si>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</si>
  <si>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</si>
  <si>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</si>
  <si>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</si>
  <si>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</si>
  <si>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</si>
  <si>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</si>
  <si>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</si>
  <si>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</si>
  <si>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</si>
  <si>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</si>
  <si>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</si>
  <si>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</si>
  <si>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</si>
  <si>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</si>
  <si>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</si>
  <si>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</si>
  <si>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</si>
  <si>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</si>
  <si>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</si>
  <si>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</si>
  <si>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</si>
  <si>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</si>
  <si>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</si>
  <si>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</si>
  <si>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</si>
  <si>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</si>
  <si>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</si>
  <si>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</si>
  <si>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</si>
  <si>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</si>
  <si>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</si>
  <si>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</si>
  <si>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</si>
  <si>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</si>
  <si>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</si>
  <si>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</si>
  <si>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</si>
  <si>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</si>
  <si>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</si>
  <si>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</si>
  <si>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</si>
  <si>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</si>
  <si>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</si>
  <si>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</si>
  <si>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</si>
  <si>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</si>
  <si>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</si>
  <si>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</si>
  <si>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</si>
  <si>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</si>
  <si>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</si>
  <si>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</si>
  <si>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</si>
  <si>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</si>
  <si>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</si>
  <si>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</si>
  <si>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</si>
  <si>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</si>
  <si>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</si>
  <si>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</si>
  <si>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</si>
  <si>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</si>
  <si>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</si>
  <si>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</si>
  <si>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</si>
  <si>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</si>
  <si>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</si>
  <si>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</si>
  <si>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</si>
  <si>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</si>
  <si>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</si>
  <si>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</si>
  <si>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</si>
  <si>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</si>
  <si>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</si>
  <si>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</si>
  <si>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</si>
  <si>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</si>
  <si>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</si>
  <si>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</si>
  <si>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</si>
  <si>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</si>
  <si>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</si>
  <si>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</si>
  <si>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</si>
  <si>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</si>
  <si>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</si>
  <si>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</si>
  <si>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</si>
  <si>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</si>
  <si>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</si>
  <si>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</si>
  <si>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</si>
  <si>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</si>
  <si>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</si>
  <si>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</si>
  <si>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</si>
  <si>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</si>
  <si>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</si>
  <si>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</si>
  <si>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</si>
  <si>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</si>
  <si>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</si>
  <si>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</si>
  <si>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</si>
  <si>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</si>
  <si>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</si>
  <si>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</si>
  <si>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</si>
  <si>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</si>
  <si>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</si>
  <si>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</si>
  <si>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</si>
  <si>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</si>
  <si>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</si>
  <si>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</si>
  <si>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</si>
  <si>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</si>
  <si>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</si>
  <si>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</si>
  <si>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</si>
  <si>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</si>
  <si>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</si>
  <si>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</si>
  <si>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</si>
  <si>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</si>
  <si>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</si>
  <si>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</si>
  <si>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</si>
  <si>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</si>
  <si>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</si>
  <si>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</si>
  <si>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</si>
  <si>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</si>
  <si>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</si>
  <si>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</si>
  <si>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</si>
  <si>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</si>
  <si>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</si>
  <si>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</si>
  <si>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</si>
  <si>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</si>
  <si>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</si>
  <si>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</si>
  <si>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</si>
  <si>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</si>
  <si>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</si>
  <si>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</si>
  <si>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</si>
  <si>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</si>
  <si>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</si>
  <si>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</si>
  <si>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</si>
  <si>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</si>
  <si>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</si>
  <si>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</si>
  <si>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</si>
  <si>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</si>
  <si>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</si>
  <si>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</si>
  <si>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</si>
  <si>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</si>
  <si>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</si>
  <si>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</si>
  <si>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</si>
  <si>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</si>
  <si>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</si>
  <si>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</si>
  <si>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</si>
  <si>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</si>
  <si>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</si>
  <si>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</si>
  <si>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</si>
  <si>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</si>
  <si>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</si>
  <si>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</si>
  <si>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</si>
  <si>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</si>
  <si>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</si>
  <si>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</si>
  <si>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</si>
  <si>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</si>
  <si>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</si>
  <si>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</si>
  <si>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</si>
  <si>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</si>
  <si>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</si>
  <si>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</si>
  <si>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</si>
  <si>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</si>
  <si>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</si>
  <si>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</si>
  <si>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</si>
  <si>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</si>
  <si>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</si>
  <si>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</si>
  <si>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</si>
  <si>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</si>
  <si>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</si>
  <si>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</si>
  <si>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</si>
  <si>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</si>
  <si>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</si>
  <si>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</si>
  <si>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</si>
  <si>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</si>
  <si>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</si>
  <si>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</si>
  <si>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</si>
  <si>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</si>
  <si>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</si>
  <si>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</si>
  <si>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</si>
  <si>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</si>
  <si>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</si>
  <si>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</si>
  <si>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</si>
  <si>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</si>
  <si>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</si>
  <si>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</si>
  <si>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</si>
  <si>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</si>
  <si>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</si>
  <si>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</si>
  <si>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</si>
  <si>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</si>
  <si>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</si>
  <si>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</si>
  <si>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</si>
  <si>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</si>
  <si>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</si>
  <si>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</si>
  <si>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</si>
  <si>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</si>
  <si>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</si>
  <si>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</si>
  <si>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</si>
  <si>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</si>
  <si>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</si>
  <si>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</si>
  <si>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</si>
  <si>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</si>
  <si>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</si>
  <si>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</si>
  <si>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</si>
  <si>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</si>
  <si>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</si>
  <si>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</si>
  <si>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</si>
  <si>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</si>
  <si>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</si>
  <si>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</si>
  <si>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</si>
  <si>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</si>
  <si>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</si>
  <si>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</si>
  <si>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</si>
  <si>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</si>
  <si>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</si>
  <si>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</si>
  <si>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</si>
  <si>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</si>
  <si>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</si>
  <si>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</si>
  <si>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</si>
  <si>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</si>
  <si>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</si>
  <si>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</si>
  <si>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</si>
  <si>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</si>
  <si>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</si>
  <si>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</si>
  <si>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</si>
  <si>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</si>
  <si>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</si>
  <si>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</si>
  <si>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</si>
  <si>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</si>
  <si>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</si>
  <si>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</si>
  <si>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</si>
  <si>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</si>
  <si>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</si>
  <si>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</si>
  <si>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</si>
  <si>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</si>
  <si>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</si>
  <si>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</si>
  <si>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</si>
  <si>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</si>
  <si>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</si>
  <si>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</si>
  <si>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</si>
  <si>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</si>
  <si>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</si>
  <si>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</si>
  <si>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</si>
  <si>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</si>
  <si>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</si>
  <si>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</si>
  <si>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</si>
  <si>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</si>
  <si>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</si>
  <si>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</si>
  <si>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</si>
  <si>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</si>
  <si>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</si>
  <si>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</si>
  <si>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</si>
  <si>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</si>
  <si>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</si>
  <si>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</si>
  <si>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</si>
  <si>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</si>
  <si>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</si>
  <si>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</si>
  <si>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</si>
  <si>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</si>
  <si>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</si>
  <si>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</si>
  <si>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</si>
  <si>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</si>
  <si>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</si>
  <si>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</si>
  <si>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</si>
  <si>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</si>
  <si>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</si>
  <si>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</si>
  <si>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</si>
  <si>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</si>
  <si>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</si>
  <si>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</si>
  <si>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</si>
  <si>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</si>
  <si>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</si>
  <si>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</si>
  <si>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</si>
  <si>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</si>
  <si>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</si>
  <si>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</si>
  <si>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</si>
  <si>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</si>
  <si>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</si>
  <si>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</si>
  <si>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</si>
  <si>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</si>
  <si>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</si>
  <si>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</si>
  <si>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</si>
  <si>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</si>
  <si>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</si>
  <si>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</si>
  <si>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</si>
  <si>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</si>
  <si>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</si>
  <si>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</si>
  <si>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</si>
  <si>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</si>
  <si>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</si>
  <si>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</si>
  <si>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</si>
  <si>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</si>
  <si>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</si>
  <si>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</si>
  <si>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</si>
  <si>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</si>
  <si>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</si>
  <si>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</si>
  <si>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</si>
  <si>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</si>
  <si>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</si>
  <si>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</si>
  <si>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</si>
  <si>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</si>
  <si>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</si>
  <si>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</si>
  <si>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</si>
  <si>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</si>
  <si>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</si>
  <si>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</si>
  <si>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</si>
  <si>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</si>
  <si>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</si>
  <si>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</si>
  <si>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</si>
  <si>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</si>
  <si>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</si>
  <si>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</si>
  <si>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</si>
  <si>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</si>
  <si>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</si>
  <si>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</si>
  <si>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</si>
  <si>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</si>
  <si>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</si>
  <si>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</si>
  <si>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</si>
  <si>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</si>
  <si>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</si>
  <si>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</si>
  <si>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</si>
  <si>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</si>
  <si>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</si>
  <si>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</si>
  <si>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</si>
  <si>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</si>
  <si>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</si>
  <si>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</si>
  <si>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</si>
  <si>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</si>
  <si>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</si>
  <si>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</si>
  <si>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</si>
  <si>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</si>
  <si>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</si>
  <si>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</si>
  <si>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</si>
  <si>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</si>
  <si>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</si>
  <si>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</si>
  <si>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</si>
  <si>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</si>
  <si>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</si>
  <si>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</si>
  <si>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</si>
  <si>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</si>
  <si>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</si>
  <si>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</si>
  <si>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</si>
  <si>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</si>
  <si>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</si>
  <si>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</si>
  <si>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</si>
  <si>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</si>
  <si>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</si>
  <si>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</si>
  <si>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</si>
  <si>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</si>
  <si>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</si>
  <si>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</si>
  <si>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</si>
  <si>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</si>
  <si>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</si>
  <si>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</si>
  <si>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</si>
  <si>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</si>
  <si>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</si>
  <si>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</si>
  <si>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</si>
  <si>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</si>
  <si>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</si>
  <si>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</si>
  <si>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</si>
  <si>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</si>
  <si>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</si>
  <si>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</si>
  <si>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</si>
  <si>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</si>
  <si>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</si>
  <si>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</si>
  <si>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</si>
  <si>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</si>
  <si>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</si>
  <si>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</si>
  <si>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</si>
  <si>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</si>
  <si>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</si>
  <si>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</si>
  <si>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</si>
  <si>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</si>
  <si>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</si>
  <si>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</si>
  <si>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</si>
  <si>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</si>
  <si>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</si>
  <si>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</si>
  <si>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</si>
  <si>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</si>
  <si>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</si>
  <si>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</si>
  <si>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</si>
  <si>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</si>
  <si>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</si>
  <si>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</si>
  <si>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</si>
  <si>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</si>
  <si>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</si>
  <si>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</si>
  <si>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</si>
  <si>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</si>
  <si>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</si>
  <si>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</si>
  <si>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</si>
  <si>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</si>
  <si>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</si>
  <si>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</si>
  <si>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</si>
  <si>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</si>
  <si>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</si>
  <si>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</si>
  <si>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</si>
  <si>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</si>
  <si>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</si>
  <si>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</si>
  <si>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</si>
  <si>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</si>
  <si>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</si>
  <si>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</si>
  <si>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</si>
  <si>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</si>
  <si>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</si>
  <si>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</si>
  <si>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</si>
  <si>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</si>
  <si>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</si>
  <si>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</si>
  <si>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</si>
  <si>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</si>
  <si>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</si>
  <si>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</si>
  <si>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</si>
  <si>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</si>
  <si>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</si>
  <si>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</si>
  <si>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</si>
  <si>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</si>
  <si>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</si>
  <si>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</si>
  <si>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</si>
  <si>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</si>
  <si>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</si>
  <si>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</si>
  <si>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</si>
  <si>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</si>
  <si>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</si>
  <si>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</si>
  <si>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</si>
  <si>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</si>
  <si>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</si>
  <si>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</si>
  <si>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</si>
  <si>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</si>
  <si>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</si>
  <si>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</si>
  <si>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</si>
  <si>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</si>
  <si>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</si>
  <si>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</si>
  <si>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</si>
  <si>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</si>
  <si>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</si>
  <si>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</si>
  <si>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</si>
  <si>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</si>
  <si>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</si>
  <si>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</si>
  <si>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</si>
  <si>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</si>
  <si>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</si>
  <si>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</si>
  <si>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</si>
  <si>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</si>
  <si>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</si>
  <si>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</si>
  <si>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</si>
  <si>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</si>
  <si>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</si>
  <si>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</si>
  <si>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</si>
  <si>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</si>
  <si>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</si>
  <si>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</si>
  <si>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</si>
  <si>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</si>
  <si>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</si>
  <si>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</si>
  <si>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</si>
  <si>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</si>
  <si>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</si>
  <si>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</si>
  <si>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</si>
  <si>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</si>
  <si>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</si>
  <si>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</si>
  <si>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</si>
  <si>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</si>
  <si>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</si>
  <si>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</si>
  <si>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</si>
  <si>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</si>
  <si>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</si>
  <si>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</si>
  <si>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</si>
  <si>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</si>
  <si>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</si>
  <si>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</si>
  <si>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</si>
  <si>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</si>
  <si>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</si>
  <si>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</si>
  <si>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</si>
  <si>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</si>
  <si>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</si>
  <si>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</si>
  <si>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</si>
  <si>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</si>
  <si>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</si>
  <si>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</si>
  <si>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</si>
  <si>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</si>
  <si>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</si>
  <si>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</si>
  <si>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</si>
  <si>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</si>
  <si>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</si>
  <si>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</si>
  <si>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</si>
  <si>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</si>
  <si>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</si>
  <si>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</si>
  <si>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</si>
  <si>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</si>
  <si>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</si>
  <si>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</si>
  <si>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</si>
  <si>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</si>
  <si>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</si>
  <si>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</si>
  <si>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</si>
  <si>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</si>
  <si>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</si>
  <si>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</si>
  <si>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</si>
  <si>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</si>
  <si>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</si>
  <si>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</si>
  <si>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</si>
  <si>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</si>
  <si>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</si>
  <si>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</si>
  <si>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</si>
  <si>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</si>
  <si>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</si>
  <si>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</si>
  <si>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</si>
  <si>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</si>
  <si>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</si>
  <si>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</si>
  <si>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</si>
  <si>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</si>
  <si>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</si>
  <si>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</si>
  <si>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</si>
  <si>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</si>
  <si>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</si>
  <si>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</si>
  <si>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</si>
  <si>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</si>
  <si>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</si>
  <si>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</si>
  <si>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</si>
  <si>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</si>
  <si>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</si>
  <si>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</si>
  <si>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</si>
  <si>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</si>
  <si>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</si>
  <si>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</si>
  <si>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</si>
  <si>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</si>
  <si>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</si>
  <si>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</si>
  <si>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</si>
  <si>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</si>
  <si>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</si>
  <si>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</si>
  <si>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</si>
  <si>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</si>
  <si>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</si>
  <si>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</si>
  <si>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</si>
  <si>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</si>
  <si>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</si>
  <si>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</si>
  <si>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</si>
  <si>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</si>
  <si>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</si>
  <si>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</si>
  <si>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</si>
  <si>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</si>
  <si>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</si>
  <si>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</si>
  <si>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</si>
  <si>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</si>
  <si>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</si>
  <si>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</si>
  <si>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</si>
  <si>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</si>
  <si>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</si>
  <si>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</si>
  <si>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</si>
  <si>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</si>
  <si>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</si>
  <si>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</si>
  <si>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</si>
  <si>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</si>
  <si>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</si>
  <si>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</si>
  <si>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</si>
  <si>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</si>
  <si>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</si>
  <si>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</si>
  <si>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</si>
  <si>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</si>
  <si>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</si>
  <si>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</si>
  <si>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</si>
  <si>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</si>
  <si>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</si>
  <si>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</si>
  <si>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</si>
  <si>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</si>
  <si>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</si>
  <si>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</si>
  <si>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</si>
  <si>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</si>
  <si>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</si>
  <si>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</si>
  <si>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</si>
  <si>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</si>
  <si>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</si>
  <si>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</si>
  <si>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</si>
  <si>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</si>
  <si>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</si>
  <si>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</si>
  <si>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</si>
  <si>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</si>
  <si>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</si>
  <si>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</si>
  <si>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</si>
  <si>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</si>
  <si>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</si>
  <si>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</si>
  <si>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</si>
  <si>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</si>
  <si>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</si>
  <si>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</si>
  <si>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</si>
  <si>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</si>
  <si>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</si>
  <si>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</si>
  <si>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</si>
  <si>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</si>
  <si>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</si>
  <si>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</si>
  <si>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</si>
  <si>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</si>
  <si>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</si>
  <si>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</si>
  <si>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</si>
  <si>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</si>
  <si>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</si>
  <si>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</si>
  <si>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</si>
  <si>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</si>
  <si>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</si>
  <si>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</si>
  <si>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</si>
  <si>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</si>
  <si>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</si>
  <si>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</si>
  <si>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</si>
  <si>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</si>
  <si>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</si>
  <si>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</si>
  <si>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</si>
  <si>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</si>
  <si>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</si>
  <si>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</si>
  <si>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</si>
  <si>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</si>
  <si>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</si>
  <si>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</si>
  <si>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</si>
  <si>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</si>
  <si>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</si>
  <si>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</si>
  <si>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</si>
  <si>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</si>
  <si>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</si>
  <si>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</si>
  <si>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</si>
  <si>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</si>
  <si>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</si>
  <si>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</si>
  <si>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</si>
  <si>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</si>
  <si>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</si>
  <si>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</si>
  <si>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</si>
  <si>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</si>
  <si>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</si>
  <si>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</si>
  <si>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</si>
  <si>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</si>
  <si>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</si>
  <si>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</si>
  <si>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</si>
  <si>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</si>
  <si>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</si>
  <si>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</si>
  <si>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</si>
  <si>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</si>
  <si>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</si>
  <si>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</si>
  <si>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</si>
  <si>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</si>
  <si>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</si>
  <si>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</si>
  <si>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</si>
  <si>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</si>
  <si>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</si>
  <si>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</si>
  <si>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</si>
  <si>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</si>
  <si>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</si>
  <si>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</si>
  <si>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</si>
  <si>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</si>
  <si>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</si>
  <si>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</si>
  <si>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</si>
  <si>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</si>
  <si>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</si>
  <si>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</si>
  <si>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</si>
  <si>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</si>
  <si>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</si>
  <si>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</si>
  <si>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</si>
  <si>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</si>
  <si>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</si>
  <si>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</si>
  <si>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</si>
  <si>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</si>
  <si>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</si>
  <si>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</si>
  <si>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</si>
  <si>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</si>
  <si>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</si>
  <si>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</si>
  <si>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</si>
  <si>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</si>
  <si>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</si>
  <si>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</si>
  <si>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</si>
  <si>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</si>
  <si>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</si>
  <si>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</si>
  <si>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</si>
  <si>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</si>
  <si>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</si>
  <si>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</si>
  <si>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</si>
  <si>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</si>
  <si>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</si>
  <si>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</si>
  <si>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</si>
  <si>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</si>
  <si>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</si>
  <si>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</si>
  <si>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</si>
  <si>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</si>
  <si>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</si>
  <si>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</si>
  <si>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</si>
  <si>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</si>
  <si>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</si>
  <si>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</si>
  <si>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</si>
  <si>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</si>
  <si>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</si>
  <si>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</si>
  <si>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</si>
  <si>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</si>
  <si>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</si>
  <si>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</si>
  <si>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</si>
  <si>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</si>
  <si>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</si>
  <si>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</si>
  <si>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</si>
  <si>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</si>
  <si>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</si>
  <si>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</si>
  <si>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</si>
  <si>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</si>
  <si>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</si>
  <si>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</si>
  <si>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</si>
  <si>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</si>
  <si>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</si>
  <si>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</si>
  <si>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</si>
  <si>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</si>
  <si>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</si>
  <si>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</si>
  <si>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</si>
  <si>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</si>
  <si>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</si>
  <si>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</si>
  <si>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</si>
  <si>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</si>
  <si>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</si>
  <si>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</si>
  <si>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</si>
  <si>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</si>
  <si>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</si>
  <si>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</si>
  <si>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</si>
  <si>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</si>
  <si>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</si>
  <si>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</si>
  <si>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</si>
  <si>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</si>
  <si>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</si>
  <si>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</si>
  <si>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</si>
  <si>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</si>
  <si>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</si>
  <si>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</si>
  <si>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</si>
  <si>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</si>
  <si>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</si>
  <si>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</si>
  <si>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</si>
  <si>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</si>
  <si>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</si>
  <si>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</si>
  <si>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</si>
  <si>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</si>
  <si>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</si>
  <si>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</si>
  <si>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</si>
  <si>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</si>
  <si>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</si>
  <si>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</si>
  <si>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</si>
  <si>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</si>
  <si>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</si>
  <si>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</si>
  <si>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</si>
  <si>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</si>
  <si>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</si>
  <si>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</si>
  <si>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</si>
  <si>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</si>
  <si>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</si>
  <si>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</si>
  <si>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</si>
  <si>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</si>
  <si>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</si>
  <si>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</si>
  <si>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</si>
  <si>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</si>
  <si>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</si>
  <si>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</si>
  <si>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</si>
  <si>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</si>
  <si>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</si>
  <si>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</si>
  <si>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</si>
  <si>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</si>
  <si>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</si>
  <si>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</si>
  <si>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</si>
  <si>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</si>
  <si>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</si>
  <si>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</si>
  <si>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</si>
  <si>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</si>
  <si>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</si>
  <si>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</si>
  <si>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</si>
  <si>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</si>
  <si>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</si>
  <si>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</si>
  <si>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</si>
  <si>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</si>
  <si>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</si>
  <si>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</si>
  <si>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</si>
  <si>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</si>
  <si>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</si>
  <si>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</si>
  <si>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</si>
  <si>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</si>
  <si>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</si>
  <si>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</si>
  <si>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</si>
  <si>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</si>
  <si>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</si>
  <si>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</si>
  <si>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</si>
  <si>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</si>
  <si>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</si>
  <si>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</si>
  <si>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</si>
  <si>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</si>
  <si>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</si>
  <si>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</si>
  <si>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</si>
  <si>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</si>
  <si>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</si>
  <si>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</si>
  <si>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</si>
  <si>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</si>
  <si>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</si>
  <si>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</si>
  <si>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</si>
  <si>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</si>
  <si>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</si>
  <si>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</si>
  <si>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</si>
  <si>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</si>
  <si>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</si>
  <si>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</si>
  <si>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</si>
  <si>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</si>
  <si>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</si>
  <si>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</si>
  <si>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</si>
  <si>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</si>
  <si>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</si>
  <si>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</si>
  <si>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</si>
  <si>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</si>
  <si>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</si>
  <si>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</si>
  <si>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</si>
  <si>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</si>
  <si>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</si>
  <si>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</si>
  <si>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</si>
  <si>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</si>
  <si>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</si>
  <si>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</si>
  <si>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</si>
  <si>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</si>
  <si>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</si>
  <si>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</si>
  <si>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</si>
  <si>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</si>
  <si>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</si>
  <si>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</si>
  <si>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</si>
  <si>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</si>
  <si>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</si>
  <si>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</si>
  <si>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</si>
  <si>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</si>
  <si>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</si>
  <si>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</si>
  <si>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</si>
  <si>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</si>
  <si>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</si>
  <si>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</si>
  <si>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</si>
  <si>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</si>
  <si>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</si>
  <si>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</si>
  <si>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</si>
  <si>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</si>
  <si>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</si>
  <si>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</si>
  <si>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</si>
  <si>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</si>
  <si>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</si>
  <si>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</si>
  <si>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</si>
  <si>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</si>
  <si>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</si>
  <si>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</si>
  <si>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</si>
  <si>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</si>
  <si>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</si>
  <si>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</si>
  <si>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</si>
  <si>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</si>
  <si>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</si>
  <si>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</si>
  <si>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</si>
  <si>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</si>
  <si>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</si>
  <si>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</si>
  <si>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</si>
  <si>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</si>
  <si>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</si>
  <si>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</si>
  <si>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</si>
  <si>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</si>
  <si>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</si>
  <si>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</si>
  <si>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</si>
  <si>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</si>
  <si>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</si>
  <si>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</si>
  <si>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</si>
  <si>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</si>
  <si>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</si>
  <si>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</si>
  <si>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</si>
  <si>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</si>
  <si>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</si>
  <si>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</si>
  <si>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</si>
  <si>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</si>
  <si>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</si>
  <si>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</si>
  <si>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</si>
  <si>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</si>
  <si>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</si>
  <si>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</si>
  <si>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</si>
  <si>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</si>
  <si>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</si>
  <si>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</si>
  <si>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</si>
  <si>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</si>
  <si>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</si>
  <si>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</si>
  <si>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</si>
  <si>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</si>
  <si>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</si>
  <si>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</si>
  <si>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</si>
  <si>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</si>
  <si>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</si>
  <si>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</si>
  <si>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</si>
  <si>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</si>
  <si>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</si>
  <si>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</si>
  <si>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</si>
  <si>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</si>
  <si>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</si>
  <si>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</si>
  <si>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</si>
  <si>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</si>
  <si>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</si>
  <si>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</si>
  <si>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</si>
  <si>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</si>
  <si>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</si>
  <si>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</si>
  <si>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</si>
  <si>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</si>
  <si>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</si>
  <si>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</si>
  <si>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</si>
  <si>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</si>
  <si>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</si>
  <si>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</si>
  <si>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</si>
  <si>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</si>
  <si>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</si>
  <si>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</si>
  <si>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</si>
  <si>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</si>
  <si>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</si>
  <si>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</si>
  <si>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</si>
  <si>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</si>
  <si>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</si>
  <si>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</si>
  <si>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</si>
  <si>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</si>
  <si>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</si>
  <si>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</si>
  <si>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</si>
  <si>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</si>
  <si>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</si>
  <si>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</si>
  <si>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</si>
  <si>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</si>
  <si>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</si>
  <si>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</si>
  <si>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</si>
  <si>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</si>
  <si>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</si>
  <si>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</si>
  <si>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</si>
  <si>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</si>
  <si>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</si>
  <si>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</si>
  <si>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</si>
  <si>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</si>
  <si>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</si>
  <si>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</si>
  <si>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</si>
  <si>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</si>
  <si>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</si>
  <si>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</si>
  <si>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</si>
  <si>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</si>
  <si>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</si>
  <si>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</si>
  <si>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</si>
  <si>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</si>
  <si>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</si>
  <si>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</si>
  <si>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</si>
  <si>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</si>
  <si>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</si>
  <si>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</si>
  <si>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</si>
  <si>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</si>
  <si>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</si>
  <si>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</si>
  <si>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</si>
  <si>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</si>
  <si>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</si>
  <si>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</si>
  <si>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</si>
  <si>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</si>
  <si>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</si>
  <si>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</si>
  <si>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</si>
  <si>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</si>
  <si>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</si>
  <si>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</si>
  <si>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</si>
  <si>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</si>
  <si>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</si>
  <si>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</si>
  <si>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</si>
  <si>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</si>
  <si>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</si>
  <si>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</si>
  <si>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</si>
  <si>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</si>
  <si>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</si>
  <si>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</si>
  <si>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</si>
  <si>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</si>
  <si>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</si>
  <si>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</si>
  <si>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</si>
  <si>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</si>
  <si>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</si>
  <si>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</si>
  <si>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</si>
  <si>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</si>
  <si>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</si>
  <si>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</si>
  <si>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</si>
  <si>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</si>
  <si>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</si>
  <si>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</si>
  <si>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</si>
  <si>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</si>
  <si>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</si>
  <si>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</si>
  <si>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</si>
  <si>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</si>
  <si>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</si>
  <si>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</si>
  <si>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</si>
  <si>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</si>
  <si>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</si>
  <si>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</si>
  <si>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</si>
  <si>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</si>
  <si>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</si>
  <si>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</si>
  <si>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</si>
  <si>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</si>
  <si>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</si>
  <si>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</si>
  <si>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</si>
  <si>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</si>
  <si>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</si>
  <si>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</si>
  <si>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</si>
  <si>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</si>
  <si>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</si>
  <si>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</si>
  <si>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</si>
  <si>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</si>
  <si>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</si>
  <si>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</si>
  <si>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</si>
  <si>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</si>
  <si>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</si>
  <si>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</si>
  <si>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</si>
  <si>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</si>
  <si>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</si>
  <si>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</si>
  <si>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</si>
  <si>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</si>
  <si>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</si>
  <si>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</si>
  <si>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</si>
  <si>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</si>
  <si>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</si>
  <si>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</si>
  <si>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</si>
  <si>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</si>
  <si>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</si>
  <si>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</si>
  <si>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</si>
  <si>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</si>
  <si>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</si>
  <si>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</si>
  <si>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</si>
  <si>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</si>
  <si>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</si>
  <si>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</si>
  <si>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</si>
  <si>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</si>
  <si>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</si>
  <si>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</si>
  <si>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</si>
  <si>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</si>
  <si>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</si>
  <si>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</si>
  <si>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</si>
  <si>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</si>
  <si>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</si>
  <si>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</si>
  <si>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</si>
  <si>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</si>
  <si>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</si>
  <si>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</si>
  <si>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</si>
  <si>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</si>
  <si>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</si>
  <si>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</si>
  <si>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</si>
  <si>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</si>
  <si>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</si>
  <si>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</si>
  <si>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</si>
  <si>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</si>
  <si>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</si>
  <si>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</si>
  <si>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</si>
  <si>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</si>
  <si>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</si>
  <si>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</si>
  <si>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</si>
  <si>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</si>
  <si>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</si>
  <si>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</si>
  <si>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</si>
  <si>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</si>
  <si>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</si>
  <si>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</si>
  <si>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</si>
  <si>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</si>
  <si>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</si>
  <si>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</si>
  <si>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</si>
  <si>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</si>
  <si>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</si>
  <si>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</si>
  <si>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</si>
  <si>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</si>
  <si>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</si>
  <si>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</si>
  <si>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</si>
  <si>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</si>
  <si>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</si>
  <si>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</si>
  <si>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</si>
  <si>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</si>
  <si>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</si>
  <si>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</si>
  <si>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</si>
  <si>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</si>
  <si>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</si>
  <si>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</si>
  <si>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</si>
  <si>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</si>
  <si>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</si>
  <si>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</si>
  <si>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</si>
  <si>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</si>
  <si>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</si>
  <si>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</si>
  <si>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</si>
  <si>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</si>
  <si>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</si>
  <si>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</si>
  <si>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</si>
  <si>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</si>
  <si>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</si>
  <si>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</si>
  <si>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</si>
  <si>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</si>
  <si>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</si>
  <si>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</si>
  <si>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</si>
  <si>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</si>
  <si>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</si>
  <si>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</si>
  <si>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</si>
  <si>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</si>
  <si>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</si>
  <si>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</si>
  <si>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</si>
  <si>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</si>
  <si>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</si>
  <si>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</si>
  <si>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</si>
  <si>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</si>
  <si>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</si>
  <si>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</si>
  <si>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</si>
  <si>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</si>
  <si>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</si>
  <si>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</si>
  <si>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</si>
  <si>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</si>
  <si>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</si>
  <si>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</si>
  <si>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</si>
  <si>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</si>
  <si>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</si>
  <si>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</si>
  <si>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</si>
  <si>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</si>
  <si>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</si>
  <si>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</si>
  <si>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</si>
  <si>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</si>
  <si>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</si>
  <si>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</si>
  <si>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</si>
  <si>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</si>
  <si>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</si>
  <si>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</si>
  <si>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</si>
  <si>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</si>
  <si>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</si>
  <si>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</si>
  <si>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</si>
  <si>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</si>
  <si>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</si>
  <si>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</si>
  <si>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</si>
  <si>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</si>
  <si>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</si>
  <si>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</si>
  <si>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</si>
  <si>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</si>
  <si>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</si>
  <si>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</si>
  <si>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</si>
  <si>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</si>
  <si>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</si>
  <si>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</si>
  <si>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</si>
  <si>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</si>
  <si>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</si>
  <si>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</si>
  <si>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</si>
  <si>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</si>
  <si>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</si>
  <si>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</si>
  <si>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</si>
  <si>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</si>
  <si>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</si>
  <si>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</si>
  <si>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</si>
  <si>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</si>
  <si>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</si>
  <si>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</si>
  <si>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</si>
  <si>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</si>
  <si>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</si>
  <si>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</si>
  <si>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</si>
  <si>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</si>
  <si>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</si>
  <si>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</si>
  <si>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</si>
  <si>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</si>
  <si>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</si>
  <si>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</si>
  <si>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</si>
  <si>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</si>
  <si>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</si>
  <si>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</si>
  <si>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</si>
  <si>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</si>
  <si>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</si>
  <si>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</si>
  <si>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</si>
  <si>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</si>
  <si>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</si>
  <si>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</si>
  <si>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</si>
  <si>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</si>
  <si>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</si>
  <si>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</si>
  <si>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</si>
  <si>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</si>
  <si>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</si>
  <si>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</si>
  <si>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</si>
  <si>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</si>
  <si>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</si>
  <si>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</si>
  <si>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</si>
  <si>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</si>
  <si>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</si>
  <si>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</si>
  <si>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</si>
  <si>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</si>
  <si>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</si>
  <si>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</si>
  <si>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</si>
  <si>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</si>
  <si>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</si>
  <si>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</si>
  <si>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</si>
  <si>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</si>
  <si>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</si>
  <si>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</si>
  <si>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</si>
  <si>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</si>
  <si>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</si>
  <si>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</si>
  <si>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</si>
  <si>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</si>
  <si>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</si>
  <si>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</si>
  <si>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</si>
  <si>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</si>
  <si>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</si>
  <si>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</si>
  <si>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</si>
  <si>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</si>
  <si>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</si>
  <si>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</si>
  <si>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</si>
  <si>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</si>
  <si>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</si>
  <si>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</si>
  <si>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</si>
  <si>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</si>
  <si>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</si>
  <si>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</si>
  <si>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</si>
  <si>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</si>
  <si>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</si>
  <si>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</si>
  <si>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</si>
  <si>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</si>
  <si>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</si>
  <si>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</si>
  <si>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</si>
  <si>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</si>
  <si>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</si>
  <si>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</si>
  <si>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</si>
  <si>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</si>
  <si>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</si>
  <si>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</si>
  <si>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</si>
  <si>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</si>
  <si>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</si>
  <si>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</si>
  <si>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</si>
  <si>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</si>
  <si>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</si>
  <si>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</si>
  <si>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</si>
  <si>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</si>
  <si>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</si>
  <si>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</si>
  <si>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</si>
  <si>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</si>
  <si>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</si>
  <si>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</si>
  <si>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</si>
  <si>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</si>
  <si>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</si>
  <si>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</si>
  <si>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</si>
  <si>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</si>
  <si>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</si>
  <si>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</si>
  <si>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</si>
  <si>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</si>
  <si>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</si>
  <si>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</si>
  <si>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</si>
  <si>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</si>
  <si>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</si>
  <si>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</si>
  <si>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</si>
  <si>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</si>
  <si>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</si>
  <si>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</si>
  <si>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</si>
  <si>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</si>
  <si>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</si>
  <si>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</si>
  <si>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</si>
  <si>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</si>
  <si>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</si>
  <si>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</si>
  <si>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</si>
  <si>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</si>
  <si>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</si>
  <si>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</si>
  <si>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</si>
  <si>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</si>
  <si>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</si>
  <si>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</si>
  <si>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</si>
  <si>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</si>
  <si>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</si>
  <si>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</si>
  <si>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</si>
  <si>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</si>
  <si>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</si>
  <si>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</si>
  <si>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</si>
  <si>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</si>
  <si>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</si>
  <si>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</si>
  <si>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</si>
  <si>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</si>
  <si>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</si>
  <si>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</si>
  <si>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</si>
  <si>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</si>
  <si>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</si>
  <si>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</si>
  <si>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</si>
  <si>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</si>
  <si>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</si>
  <si>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</si>
  <si>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</si>
  <si>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</si>
  <si>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</si>
  <si>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</si>
  <si>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</si>
  <si>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</si>
  <si>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</si>
  <si>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</si>
  <si>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</si>
  <si>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</si>
  <si>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</si>
  <si>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</si>
  <si>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</si>
  <si>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</si>
  <si>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</si>
  <si>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</si>
  <si>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</si>
  <si>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</si>
  <si>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</si>
  <si>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</si>
  <si>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</si>
  <si>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</si>
  <si>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</si>
  <si>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</si>
  <si>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</si>
  <si>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</si>
  <si>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</si>
  <si>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</si>
  <si>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</si>
  <si>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</si>
  <si>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</si>
  <si>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</si>
  <si>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</si>
  <si>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</si>
  <si>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</si>
  <si>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</si>
  <si>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</si>
  <si>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</si>
  <si>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</si>
  <si>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</si>
  <si>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</si>
  <si>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</si>
  <si>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</si>
  <si>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</si>
  <si>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</si>
  <si>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</si>
  <si>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</si>
  <si>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</si>
  <si>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</si>
  <si>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</si>
  <si>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</si>
  <si>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</si>
  <si>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</si>
  <si>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</si>
  <si>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</si>
  <si>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</si>
  <si>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</si>
  <si>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</si>
  <si>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</si>
  <si>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</si>
  <si>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</si>
  <si>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</si>
  <si>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</si>
  <si>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</si>
  <si>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</si>
  <si>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</si>
  <si>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</si>
  <si>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</si>
  <si>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</si>
  <si>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</si>
  <si>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</si>
  <si>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</si>
  <si>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</si>
  <si>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</si>
  <si>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</si>
  <si>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</si>
  <si>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</si>
  <si>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</si>
  <si>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</si>
  <si>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</si>
  <si>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</si>
  <si>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</si>
  <si>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</si>
  <si>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</si>
  <si>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</si>
  <si>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</si>
  <si>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</si>
  <si>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</si>
  <si>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</si>
  <si>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</si>
  <si>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</si>
  <si>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</si>
  <si>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</si>
  <si>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</si>
  <si>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</si>
  <si>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</si>
  <si>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</si>
  <si>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</si>
  <si>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</si>
  <si>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</si>
  <si>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</si>
  <si>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</si>
  <si>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</si>
  <si>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</si>
  <si>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</si>
  <si>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</si>
  <si>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</si>
  <si>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</si>
  <si>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</si>
  <si>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</si>
  <si>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</si>
  <si>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</si>
  <si>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</si>
  <si>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</si>
  <si>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</si>
  <si>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</si>
  <si>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</si>
  <si>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</si>
  <si>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</si>
  <si>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</si>
  <si>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</si>
  <si>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</si>
  <si>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</si>
  <si>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</si>
  <si>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</si>
  <si>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</si>
  <si>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</si>
  <si>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</si>
  <si>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</si>
  <si>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</si>
  <si>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</si>
  <si>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</si>
  <si>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</si>
  <si>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</si>
  <si>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</si>
  <si>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</si>
  <si>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</si>
  <si>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</si>
  <si>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</si>
  <si>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</si>
  <si>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</si>
  <si>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</si>
  <si>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</si>
  <si>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</si>
  <si>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</si>
  <si>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</si>
  <si>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</si>
  <si>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</si>
  <si>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</si>
  <si>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</si>
  <si>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</si>
  <si>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</si>
  <si>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</si>
  <si>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</si>
  <si>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</si>
  <si>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</si>
  <si>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</si>
  <si>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</si>
  <si>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</si>
  <si>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</si>
  <si>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</si>
  <si>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</si>
  <si>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</si>
  <si>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</si>
  <si>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</si>
  <si>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</si>
  <si>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</si>
  <si>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</si>
  <si>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</si>
  <si>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</si>
  <si>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</si>
  <si>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</si>
  <si>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</si>
  <si>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</si>
  <si>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</si>
  <si>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</si>
  <si>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</si>
  <si>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</si>
  <si>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</si>
  <si>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</si>
  <si>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</si>
  <si>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</si>
  <si>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</si>
  <si>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</si>
  <si>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</si>
  <si>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</si>
  <si>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</si>
  <si>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</si>
  <si>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</si>
  <si>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</si>
  <si>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</si>
  <si>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</si>
  <si>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</si>
  <si>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</si>
  <si>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</si>
  <si>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</si>
  <si>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</si>
  <si>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</si>
  <si>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</si>
  <si>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</si>
  <si>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</si>
  <si>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</si>
  <si>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</si>
  <si>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</si>
  <si>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</si>
  <si>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</si>
  <si>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</si>
  <si>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</si>
  <si>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</si>
  <si>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</si>
  <si>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</si>
  <si>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</si>
  <si>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</si>
  <si>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</si>
  <si>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</si>
  <si>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</si>
  <si>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</si>
  <si>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</si>
  <si>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</si>
  <si>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</si>
  <si>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</si>
  <si>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</si>
  <si>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</si>
  <si>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</si>
  <si>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</si>
  <si>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</si>
  <si>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</si>
  <si>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</si>
  <si>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</si>
  <si>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</si>
  <si>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</si>
  <si>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</si>
  <si>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</si>
  <si>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</si>
  <si>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</si>
  <si>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</si>
  <si>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</si>
  <si>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</si>
  <si>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</si>
  <si>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</si>
  <si>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</si>
  <si>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</si>
  <si>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</si>
  <si>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</si>
  <si>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</si>
  <si>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</si>
  <si>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</si>
  <si>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</si>
  <si>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</si>
  <si>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</si>
  <si>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</si>
  <si>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</si>
  <si>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</si>
  <si>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</si>
  <si>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</si>
  <si>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</si>
  <si>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</si>
  <si>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</si>
  <si>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</si>
  <si>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</si>
  <si>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</si>
  <si>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</si>
  <si>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</si>
  <si>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</si>
  <si>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</si>
  <si>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</si>
  <si>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</si>
  <si>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</si>
  <si>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</si>
  <si>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</si>
  <si>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</si>
  <si>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</si>
  <si>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</si>
  <si>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</si>
  <si>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</si>
  <si>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</si>
  <si>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</si>
  <si>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</si>
  <si>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</si>
  <si>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</si>
  <si>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</si>
  <si>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</si>
  <si>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</si>
  <si>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</si>
  <si>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</si>
  <si>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</si>
  <si>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</si>
  <si>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</si>
  <si>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</si>
  <si>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</si>
  <si>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</si>
  <si>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</si>
  <si>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</si>
  <si>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</si>
  <si>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</si>
  <si>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</si>
  <si>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</si>
  <si>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</si>
  <si>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</si>
  <si>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</si>
  <si>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</si>
  <si>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</si>
  <si>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</si>
  <si>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</si>
  <si>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</si>
  <si>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</si>
  <si>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</si>
  <si>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</si>
  <si>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</si>
  <si>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</si>
  <si>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</si>
  <si>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</si>
  <si>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</si>
  <si>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</si>
  <si>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</si>
  <si>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</si>
  <si>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</si>
  <si>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</si>
  <si>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</si>
  <si>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</si>
  <si>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</si>
  <si>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</si>
  <si>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</si>
  <si>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</si>
  <si>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</si>
  <si>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</si>
  <si>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</si>
  <si>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</si>
  <si>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</si>
  <si>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</si>
  <si>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</si>
  <si>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</si>
  <si>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</si>
  <si>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</si>
  <si>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</si>
  <si>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</si>
  <si>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</si>
  <si>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</si>
  <si>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</si>
  <si>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</si>
  <si>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</si>
  <si>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</si>
  <si>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</si>
  <si>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</si>
  <si>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</si>
  <si>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</si>
  <si>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</si>
  <si>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</si>
  <si>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</si>
  <si>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</si>
  <si>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</si>
  <si>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</si>
  <si>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</si>
  <si>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</si>
  <si>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</si>
  <si>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</si>
  <si>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</si>
  <si>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</si>
  <si>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</si>
  <si>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</si>
  <si>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</si>
  <si>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</si>
  <si>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</si>
  <si>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</si>
  <si>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</si>
  <si>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</si>
  <si>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</si>
  <si>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</si>
  <si>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</si>
  <si>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</si>
  <si>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</si>
  <si>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</si>
  <si>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</si>
  <si>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</si>
  <si>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</si>
  <si>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</si>
  <si>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</si>
  <si>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</si>
  <si>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</si>
  <si>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</si>
  <si>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</si>
  <si>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</si>
  <si>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</si>
  <si>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</si>
  <si>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</si>
  <si>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</si>
  <si>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</si>
  <si>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</si>
  <si>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</si>
  <si>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</si>
  <si>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</si>
  <si>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</si>
  <si>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</si>
  <si>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</si>
  <si>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</si>
  <si>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</si>
  <si>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</si>
  <si>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</si>
  <si>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</si>
  <si>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</si>
  <si>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</si>
  <si>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</si>
  <si>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</si>
  <si>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</si>
  <si>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</si>
  <si>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</si>
  <si>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</si>
  <si>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</si>
  <si>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</si>
  <si>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</si>
  <si>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</si>
  <si>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</si>
  <si>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</si>
  <si>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</si>
  <si>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</si>
  <si>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</si>
  <si>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</si>
  <si>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</si>
  <si>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</si>
  <si>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</si>
  <si>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</si>
  <si>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</si>
  <si>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</si>
  <si>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</si>
  <si>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</si>
  <si>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</si>
  <si>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</si>
  <si>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</si>
  <si>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</si>
  <si>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</si>
  <si>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</si>
  <si>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</si>
  <si>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</si>
  <si>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</si>
  <si>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</si>
  <si>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</si>
  <si>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</si>
  <si>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</si>
  <si>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</si>
  <si>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</si>
  <si>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</si>
  <si>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</si>
  <si>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</si>
  <si>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</si>
  <si>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</si>
  <si>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</si>
  <si>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</si>
  <si>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</si>
  <si>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</si>
  <si>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</si>
  <si>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</si>
  <si>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</si>
  <si>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</si>
  <si>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</si>
  <si>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</si>
  <si>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</si>
  <si>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</si>
  <si>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</si>
  <si>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</si>
  <si>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</si>
  <si>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</si>
  <si>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</si>
  <si>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</si>
  <si>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</si>
  <si>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</si>
  <si>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</si>
  <si>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</si>
  <si>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</si>
  <si>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</si>
  <si>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</si>
  <si>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</si>
  <si>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</si>
  <si>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</si>
  <si>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</si>
  <si>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</si>
  <si>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</si>
  <si>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</si>
  <si>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</si>
  <si>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</si>
  <si>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</si>
  <si>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</si>
  <si>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</si>
  <si>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</si>
  <si>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</si>
  <si>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</si>
  <si>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</si>
  <si>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</si>
  <si>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</si>
  <si>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</si>
  <si>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</si>
  <si>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</si>
  <si>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</si>
  <si>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</si>
  <si>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</si>
  <si>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</si>
  <si>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</si>
  <si>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</si>
  <si>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</si>
  <si>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</si>
  <si>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</si>
  <si>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</si>
  <si>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</si>
  <si>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</si>
  <si>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</si>
  <si>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</si>
  <si>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</si>
  <si>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</si>
  <si>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</si>
  <si>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</si>
  <si>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</si>
  <si>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</si>
  <si>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</si>
  <si>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</si>
  <si>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</si>
  <si>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</si>
  <si>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</si>
  <si>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</si>
  <si>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</si>
  <si>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</si>
  <si>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</si>
  <si>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</si>
  <si>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</si>
  <si>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</si>
  <si>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</si>
  <si>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</si>
  <si>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</si>
  <si>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</si>
  <si>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</si>
  <si>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</si>
  <si>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</si>
  <si>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</si>
  <si>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</si>
  <si>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</si>
  <si>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</si>
  <si>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</si>
  <si>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</si>
  <si>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</si>
  <si>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</si>
  <si>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</si>
  <si>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</si>
  <si>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</si>
  <si>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</si>
  <si>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</si>
  <si>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</si>
  <si>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</si>
  <si>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</si>
  <si>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</si>
  <si>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</si>
  <si>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</si>
  <si>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</si>
  <si>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</si>
  <si>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</si>
  <si>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</si>
  <si>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</si>
  <si>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</si>
  <si>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</si>
  <si>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</si>
  <si>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</si>
  <si>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</si>
  <si>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</si>
  <si>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</si>
  <si>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</si>
  <si>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</si>
  <si>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</si>
  <si>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</si>
  <si>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</si>
  <si>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</si>
  <si>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</si>
  <si>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</si>
  <si>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</si>
  <si>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</si>
  <si>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</si>
  <si>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</si>
  <si>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</si>
  <si>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</si>
  <si>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</si>
  <si>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</si>
  <si>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</si>
  <si>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</si>
  <si>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</si>
  <si>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</si>
  <si>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</si>
  <si>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</si>
  <si>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</si>
  <si>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</si>
  <si>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</si>
  <si>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</si>
  <si>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</si>
  <si>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</si>
  <si>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</si>
  <si>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</si>
  <si>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</si>
  <si>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</si>
  <si>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</si>
  <si>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</si>
  <si>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</si>
  <si>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</si>
  <si>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</si>
  <si>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</si>
  <si>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</si>
  <si>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</si>
  <si>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</si>
  <si>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</si>
  <si>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</si>
  <si>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</si>
  <si>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</si>
  <si>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</si>
  <si>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</si>
  <si>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</si>
  <si>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</si>
  <si>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</si>
  <si>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</si>
  <si>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</si>
  <si>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</si>
  <si>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</si>
  <si>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</si>
  <si>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</si>
  <si>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</si>
  <si>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</si>
  <si>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</si>
  <si>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</si>
  <si>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</si>
  <si>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</si>
  <si>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</si>
  <si>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</si>
  <si>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</si>
  <si>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</si>
  <si>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</si>
  <si>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</si>
  <si>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</si>
  <si>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</si>
  <si>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</si>
  <si>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</si>
  <si>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</si>
  <si>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</si>
  <si>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</si>
  <si>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</si>
  <si>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</si>
  <si>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</si>
  <si>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</si>
  <si>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</si>
  <si>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</si>
  <si>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</si>
  <si>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</si>
  <si>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</si>
  <si>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</si>
  <si>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</si>
  <si>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</si>
  <si>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</si>
  <si>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</si>
  <si>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</si>
  <si>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</si>
  <si>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</si>
  <si>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</si>
  <si>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</si>
  <si>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</si>
  <si>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</si>
  <si>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</si>
  <si>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</si>
  <si>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</si>
  <si>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</si>
  <si>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</si>
  <si>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</si>
  <si>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</si>
  <si>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</si>
  <si>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</si>
  <si>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</si>
  <si>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</si>
  <si>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</si>
  <si>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</si>
  <si>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</si>
  <si>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</si>
  <si>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</si>
  <si>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</si>
  <si>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</si>
  <si>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</si>
  <si>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</si>
  <si>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</si>
  <si>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</si>
  <si>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</si>
  <si>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</si>
  <si>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</si>
  <si>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</si>
  <si>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</si>
  <si>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</si>
  <si>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</si>
  <si>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</si>
  <si>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</si>
  <si>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</si>
  <si>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</si>
  <si>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</si>
  <si>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</si>
  <si>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</si>
  <si>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</si>
  <si>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</si>
  <si>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</si>
  <si>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</si>
  <si>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</si>
  <si>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</si>
  <si>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</si>
  <si>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</si>
  <si>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</si>
  <si>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</si>
  <si>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</si>
  <si>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</si>
  <si>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</si>
  <si>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</si>
  <si>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</si>
  <si>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</si>
  <si>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</si>
  <si>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</si>
  <si>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</si>
  <si>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</si>
  <si>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</si>
  <si>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</si>
  <si>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</si>
  <si>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</si>
  <si>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</si>
  <si>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</si>
  <si>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</si>
  <si>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</si>
  <si>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</si>
  <si>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</si>
  <si>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</si>
  <si>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</si>
  <si>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</si>
  <si>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</si>
  <si>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</si>
  <si>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</si>
  <si>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</si>
  <si>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</si>
  <si>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</si>
  <si>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</si>
  <si>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</si>
  <si>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</si>
  <si>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</si>
  <si>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</si>
  <si>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</si>
  <si>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</si>
  <si>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</si>
  <si>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</si>
  <si>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</si>
  <si>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</si>
  <si>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</si>
  <si>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</si>
  <si>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</si>
  <si>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</si>
  <si>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</si>
  <si>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</si>
  <si>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</si>
  <si>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</si>
  <si>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</si>
  <si>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</si>
  <si>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</si>
  <si>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</si>
  <si>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</si>
  <si>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</si>
  <si>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</si>
  <si>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</si>
  <si>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</si>
  <si>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</si>
  <si>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</si>
  <si>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</si>
  <si>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</si>
  <si>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</si>
  <si>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</si>
  <si>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</si>
  <si>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</si>
  <si>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</si>
  <si>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</si>
  <si>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</si>
  <si>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</si>
  <si>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</si>
  <si>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</si>
  <si>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</si>
  <si>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</si>
  <si>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</si>
  <si>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</si>
  <si>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</si>
  <si>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</si>
  <si>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</si>
  <si>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</si>
  <si>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</si>
  <si>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</si>
  <si>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</si>
  <si>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</si>
  <si>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</si>
  <si>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</si>
  <si>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</si>
  <si>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</si>
  <si>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</si>
  <si>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</si>
  <si>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</si>
  <si>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</si>
  <si>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</si>
  <si>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</si>
  <si>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</si>
  <si>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</si>
  <si>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</si>
  <si>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</si>
  <si>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</si>
  <si>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</si>
  <si>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</si>
  <si>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</si>
  <si>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</si>
  <si>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</si>
  <si>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</si>
  <si>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</si>
  <si>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</si>
  <si>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</si>
  <si>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</si>
  <si>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</si>
  <si>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</si>
  <si>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</si>
  <si>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</si>
  <si>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</si>
  <si>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</si>
  <si>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</si>
  <si>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</si>
  <si>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</si>
  <si>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</si>
  <si>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</si>
  <si>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</si>
  <si>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</si>
  <si>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</si>
  <si>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</si>
  <si>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</si>
  <si>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</si>
  <si>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</si>
  <si>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</si>
  <si>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</si>
  <si>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</si>
  <si>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</si>
  <si>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</si>
  <si>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</si>
  <si>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</si>
  <si>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</si>
  <si>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</si>
  <si>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</si>
  <si>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</si>
  <si>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</si>
  <si>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</si>
  <si>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</si>
  <si>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</si>
  <si>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</si>
  <si>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</si>
  <si>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</si>
  <si>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</si>
  <si>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</si>
  <si>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</si>
  <si>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</si>
  <si>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</si>
  <si>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</si>
  <si>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</si>
  <si>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</si>
  <si>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</si>
  <si>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</si>
  <si>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</si>
  <si>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</si>
  <si>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</si>
  <si>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</si>
  <si>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</si>
  <si>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</si>
  <si>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</si>
  <si>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</si>
  <si>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</si>
  <si>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</si>
  <si>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</si>
  <si>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</si>
  <si>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</si>
  <si>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</si>
  <si>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</si>
  <si>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</si>
  <si>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</si>
  <si>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</si>
  <si>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</si>
  <si>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</si>
  <si>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</si>
  <si>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</si>
  <si>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</si>
  <si>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</si>
  <si>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</si>
  <si>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</si>
  <si>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</si>
  <si>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</si>
  <si>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</si>
  <si>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</si>
  <si>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</si>
  <si>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</si>
  <si>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</si>
  <si>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</si>
  <si>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</si>
  <si>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</si>
  <si>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</si>
  <si>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</si>
  <si>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</si>
  <si>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</si>
  <si>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</si>
  <si>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</si>
  <si>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</si>
  <si>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</si>
  <si>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</si>
  <si>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</si>
  <si>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</si>
  <si>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</si>
  <si>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</si>
  <si>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</si>
  <si>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</si>
  <si>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</si>
  <si>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</si>
  <si>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</si>
  <si>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</si>
  <si>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</si>
  <si>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</si>
  <si>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</si>
  <si>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</si>
  <si>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</si>
  <si>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</si>
  <si>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</si>
  <si>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</si>
  <si>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</si>
  <si>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</si>
  <si>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</si>
  <si>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</si>
  <si>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</si>
  <si>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</si>
  <si>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</si>
  <si>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</si>
  <si>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</si>
  <si>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</si>
  <si>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</si>
  <si>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</si>
  <si>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</si>
  <si>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</si>
  <si>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</si>
  <si>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</si>
  <si>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</si>
  <si>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</si>
  <si>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</si>
  <si>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</si>
  <si>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</si>
  <si>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</si>
  <si>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</si>
  <si>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</si>
  <si>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</si>
  <si>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</si>
  <si>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</si>
  <si>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</si>
  <si>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</si>
  <si>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</si>
  <si>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</si>
  <si>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</si>
  <si>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</si>
  <si>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</si>
  <si>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</si>
  <si>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</si>
  <si>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</si>
  <si>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</si>
  <si>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</si>
  <si>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</si>
  <si>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</si>
  <si>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</si>
  <si>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</si>
  <si>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</si>
  <si>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</si>
  <si>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</si>
  <si>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</si>
  <si>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</si>
  <si>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</si>
  <si>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</si>
  <si>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</si>
  <si>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</si>
  <si>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</si>
  <si>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</si>
  <si>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</si>
  <si>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</si>
  <si>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</si>
  <si>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</si>
  <si>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</si>
  <si>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</si>
  <si>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</si>
  <si>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</si>
  <si>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</si>
  <si>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</si>
  <si>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</si>
  <si>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</si>
  <si>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</si>
  <si>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</si>
  <si>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</si>
  <si>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</si>
  <si>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</si>
  <si>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</si>
  <si>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</si>
  <si>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</si>
  <si>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</si>
  <si>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</si>
  <si>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</si>
  <si>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</si>
  <si>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</si>
  <si>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</si>
  <si>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</si>
  <si>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</si>
  <si>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</si>
  <si>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</si>
  <si>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</si>
  <si>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</si>
  <si>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</si>
  <si>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</si>
  <si>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</si>
  <si>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</si>
  <si>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</si>
  <si>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</si>
  <si>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</si>
  <si>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</si>
  <si>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</si>
  <si>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</si>
  <si>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</si>
  <si>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</si>
  <si>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</si>
  <si>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</si>
  <si>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</si>
  <si>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</si>
  <si>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</si>
  <si>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</si>
  <si>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</si>
  <si>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</si>
  <si>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</si>
  <si>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</si>
  <si>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</si>
  <si>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</si>
  <si>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</si>
  <si>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</si>
  <si>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</si>
  <si>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</si>
  <si>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</si>
  <si>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</si>
  <si>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</si>
  <si>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</si>
  <si>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</si>
  <si>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</si>
  <si>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</si>
  <si>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</si>
  <si>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</si>
  <si>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</si>
  <si>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</si>
  <si>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</si>
  <si>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</si>
  <si>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</si>
  <si>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</si>
  <si>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</si>
  <si>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</si>
  <si>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</si>
  <si>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</si>
  <si>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</si>
  <si>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</si>
  <si>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</si>
  <si>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</si>
  <si>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</si>
  <si>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</si>
  <si>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</si>
  <si>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</si>
  <si>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</si>
  <si>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</si>
  <si>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</si>
  <si>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</si>
  <si>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</si>
  <si>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</si>
  <si>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</si>
  <si>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</si>
  <si>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</si>
  <si>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</si>
  <si>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</si>
  <si>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</si>
  <si>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</si>
  <si>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</si>
  <si>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</si>
  <si>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</si>
  <si>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</si>
  <si>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</si>
  <si>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</si>
  <si>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</si>
  <si>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</si>
  <si>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</si>
  <si>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</si>
  <si>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</si>
  <si>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</si>
  <si>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</si>
  <si>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</si>
  <si>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</si>
  <si>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</si>
  <si>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</si>
  <si>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</si>
  <si>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</si>
  <si>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</si>
  <si>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</si>
  <si>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</si>
  <si>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</si>
  <si>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</si>
  <si>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</si>
  <si>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</si>
  <si>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</si>
  <si>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</si>
  <si>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</si>
  <si>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</si>
  <si>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</si>
  <si>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</si>
  <si>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</si>
  <si>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</si>
  <si>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</si>
  <si>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</si>
  <si>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</si>
  <si>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</si>
  <si>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</si>
  <si>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</si>
  <si>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</si>
  <si>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</si>
  <si>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</si>
  <si>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</si>
  <si>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</si>
  <si>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</si>
  <si>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</si>
  <si>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</si>
  <si>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</si>
  <si>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</si>
  <si>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</si>
  <si>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</si>
  <si>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</si>
  <si>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</si>
  <si>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</si>
  <si>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</si>
  <si>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</si>
  <si>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</si>
  <si>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</si>
  <si>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</si>
  <si>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</si>
  <si>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</si>
  <si>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</si>
  <si>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</si>
  <si>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</si>
  <si>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</si>
  <si>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</si>
  <si>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</si>
  <si>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</si>
  <si>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</si>
  <si>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</si>
  <si>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</si>
  <si>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</si>
  <si>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</si>
  <si>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</si>
  <si>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</si>
  <si>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</si>
  <si>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</si>
  <si>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</si>
  <si>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</si>
  <si>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</si>
  <si>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</si>
  <si>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</si>
  <si>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</si>
  <si>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</si>
  <si>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</si>
  <si>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</si>
  <si>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</si>
  <si>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</si>
  <si>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</si>
  <si>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</si>
  <si>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</si>
  <si>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</si>
  <si>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</si>
  <si>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</si>
  <si>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</si>
  <si>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</si>
  <si>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</si>
  <si>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</si>
  <si>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</si>
  <si>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</si>
  <si>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</si>
  <si>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</si>
  <si>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</si>
  <si>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</si>
  <si>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</si>
  <si>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</si>
  <si>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</si>
  <si>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</si>
  <si>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</si>
  <si>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</si>
  <si>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</si>
  <si>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</si>
  <si>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</si>
  <si>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</si>
  <si>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</si>
  <si>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</si>
  <si>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</si>
  <si>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</si>
  <si>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</si>
  <si>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</si>
  <si>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</si>
  <si>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</si>
  <si>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</si>
  <si>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</si>
  <si>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</si>
  <si>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</si>
  <si>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</si>
  <si>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</si>
  <si>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</si>
  <si>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</si>
  <si>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</si>
  <si>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</si>
  <si>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</si>
  <si>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</si>
  <si>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</si>
  <si>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</si>
  <si>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</si>
  <si>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</si>
  <si>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</si>
  <si>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</si>
  <si>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</si>
  <si>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</si>
  <si>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</si>
  <si>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</si>
  <si>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</si>
  <si>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</si>
  <si>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</si>
  <si>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</si>
  <si>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</si>
  <si>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</si>
  <si>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</si>
  <si>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</si>
  <si>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</si>
  <si>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</si>
  <si>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</si>
  <si>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</si>
  <si>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</si>
  <si>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</si>
  <si>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</si>
  <si>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</si>
  <si>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</si>
  <si>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</si>
  <si>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</si>
  <si>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</si>
  <si>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</si>
  <si>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</si>
  <si>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</si>
  <si>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</si>
  <si>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</si>
  <si>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</si>
  <si>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</si>
  <si>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</si>
  <si>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</si>
  <si>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</si>
  <si>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</si>
  <si>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</si>
  <si>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</si>
  <si>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</si>
  <si>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</si>
  <si>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</si>
  <si>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</si>
  <si>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</si>
  <si>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</si>
  <si>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</si>
  <si>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</si>
  <si>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</si>
  <si>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</si>
  <si>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</si>
  <si>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</si>
  <si>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</si>
  <si>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</si>
  <si>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</si>
  <si>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</si>
  <si>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</si>
  <si>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</si>
  <si>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</si>
  <si>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</si>
  <si>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</si>
  <si>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</si>
  <si>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</si>
  <si>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</si>
  <si>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</si>
  <si>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</si>
  <si>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</si>
  <si>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</si>
  <si>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</si>
  <si>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</si>
  <si>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</si>
  <si>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</si>
  <si>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</si>
  <si>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</si>
  <si>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</si>
  <si>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</si>
  <si>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</si>
  <si>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</si>
  <si>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</si>
  <si>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</si>
  <si>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</si>
  <si>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</si>
  <si>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</si>
  <si>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</si>
  <si>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</si>
  <si>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</si>
  <si>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</si>
  <si>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</si>
  <si>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</si>
  <si>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</si>
  <si>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</si>
  <si>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</si>
  <si>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</si>
  <si>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</si>
  <si>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</si>
  <si>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</si>
  <si>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</si>
  <si>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</si>
  <si>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</si>
  <si>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</si>
  <si>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</si>
  <si>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</si>
  <si>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</si>
  <si>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</si>
  <si>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</si>
  <si>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</si>
  <si>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</si>
  <si>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</si>
  <si>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</si>
  <si>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</si>
  <si>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</si>
  <si>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</si>
  <si>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</si>
  <si>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</si>
  <si>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</si>
  <si>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</si>
  <si>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</si>
  <si>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</si>
  <si>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</si>
  <si>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</si>
  <si>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</si>
  <si>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</si>
  <si>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</si>
  <si>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</si>
  <si>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</si>
  <si>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</si>
  <si>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</si>
  <si>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</si>
  <si>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</si>
  <si>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</si>
  <si>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</si>
  <si>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</si>
  <si>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</si>
  <si>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</si>
  <si>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</si>
  <si>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</si>
  <si>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</si>
  <si>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</si>
  <si>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</si>
  <si>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</si>
  <si>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</si>
  <si>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</si>
  <si>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</si>
  <si>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</si>
  <si>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</si>
  <si>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</si>
  <si>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</si>
  <si>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</si>
  <si>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</si>
  <si>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</si>
  <si>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</si>
  <si>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</si>
  <si>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</si>
  <si>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</si>
  <si>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</si>
  <si>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</si>
  <si>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</si>
  <si>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</si>
  <si>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</si>
  <si>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</si>
  <si>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</si>
  <si>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</si>
  <si>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</si>
  <si>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</si>
  <si>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</si>
  <si>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</si>
  <si>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</si>
  <si>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</si>
  <si>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</si>
  <si>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</si>
  <si>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</si>
  <si>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</si>
  <si>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</si>
  <si>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</si>
  <si>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</si>
  <si>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</si>
  <si>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</si>
  <si>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</si>
  <si>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</si>
  <si>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</si>
  <si>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</si>
  <si>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</si>
  <si>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</si>
  <si>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</si>
  <si>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</si>
  <si>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</si>
  <si>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</si>
  <si>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</si>
  <si>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</si>
  <si>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</si>
  <si>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</si>
  <si>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</si>
  <si>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</si>
  <si>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</si>
  <si>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</si>
  <si>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</si>
  <si>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</si>
  <si>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</si>
  <si>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</si>
  <si>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</si>
  <si>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</si>
  <si>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</si>
  <si>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</si>
  <si>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</si>
  <si>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</si>
  <si>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</si>
  <si>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</si>
  <si>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</si>
  <si>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</si>
  <si>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</si>
  <si>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</si>
  <si>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</si>
  <si>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</si>
  <si>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</si>
  <si>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</si>
  <si>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</si>
  <si>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</si>
  <si>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</si>
  <si>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</si>
  <si>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</si>
  <si>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</si>
  <si>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</si>
  <si>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</si>
  <si>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</si>
  <si>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</si>
  <si>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</si>
  <si>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</si>
  <si>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</si>
  <si>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</si>
  <si>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</si>
  <si>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</si>
  <si>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</si>
  <si>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</si>
  <si>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</si>
  <si>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</si>
  <si>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</si>
  <si>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</si>
  <si>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</si>
  <si>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</si>
  <si>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</si>
  <si>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</si>
  <si>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</si>
  <si>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</si>
  <si>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</si>
  <si>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</si>
  <si>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</si>
  <si>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</si>
  <si>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</si>
  <si>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</si>
  <si>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</si>
  <si>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</si>
  <si>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</si>
  <si>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</si>
  <si>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</si>
  <si>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</si>
  <si>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</si>
  <si>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</si>
  <si>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</si>
  <si>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</si>
  <si>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</si>
  <si>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</si>
  <si>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</si>
  <si>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</si>
  <si>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</si>
  <si>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</si>
  <si>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</si>
  <si>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</si>
  <si>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</si>
  <si>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</si>
  <si>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</si>
  <si>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</si>
  <si>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</si>
  <si>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</si>
  <si>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</si>
  <si>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</si>
  <si>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</si>
  <si>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</si>
  <si>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</si>
  <si>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</si>
  <si>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</si>
  <si>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</si>
  <si>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</si>
  <si>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</si>
  <si>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</si>
  <si>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</si>
  <si>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</si>
  <si>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</si>
  <si>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</si>
  <si>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</si>
  <si>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</si>
  <si>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</si>
  <si>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</si>
  <si>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</si>
  <si>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</si>
  <si>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</si>
  <si>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</si>
  <si>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</si>
  <si>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</si>
  <si>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</si>
  <si>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</si>
  <si>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</si>
  <si>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</si>
  <si>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</si>
  <si>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</si>
  <si>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</si>
  <si>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</si>
  <si>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</si>
  <si>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</si>
  <si>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</si>
  <si>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</si>
  <si>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</si>
  <si>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</si>
  <si>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</si>
  <si>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</si>
  <si>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</si>
  <si>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</si>
  <si>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</si>
  <si>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</si>
  <si>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</si>
  <si>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</si>
  <si>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</si>
  <si>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</si>
  <si>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</si>
  <si>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</si>
  <si>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</si>
  <si>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</si>
  <si>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</si>
  <si>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</si>
  <si>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</si>
  <si>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</si>
  <si>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</si>
  <si>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</si>
  <si>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</si>
  <si>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</si>
  <si>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</si>
  <si>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</si>
  <si>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</si>
  <si>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</si>
  <si>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</si>
  <si>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</si>
  <si>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</si>
  <si>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</si>
  <si>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</si>
  <si>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</si>
  <si>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</si>
  <si>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</si>
  <si>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</si>
  <si>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</si>
  <si>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</si>
  <si>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</si>
  <si>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</si>
  <si>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</si>
  <si>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</si>
  <si>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</si>
  <si>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</si>
  <si>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</si>
  <si>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</si>
  <si>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</si>
  <si>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</si>
  <si>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</si>
  <si>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</si>
  <si>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</si>
  <si>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</si>
  <si>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</si>
  <si>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</si>
  <si>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</si>
  <si>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</si>
  <si>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</si>
  <si>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</si>
  <si>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</si>
  <si>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</si>
  <si>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</si>
  <si>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</si>
  <si>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</si>
  <si>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</si>
  <si>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</si>
  <si>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</si>
  <si>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</si>
  <si>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</si>
  <si>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</si>
  <si>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</si>
  <si>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</si>
  <si>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</si>
  <si>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</si>
  <si>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</si>
  <si>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</si>
  <si>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</si>
  <si>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</si>
  <si>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</si>
  <si>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</si>
  <si>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</si>
  <si>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</si>
  <si>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</si>
  <si>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</si>
  <si>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</si>
  <si>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</si>
  <si>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</si>
  <si>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</si>
  <si>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</si>
  <si>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</si>
  <si>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</si>
  <si>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</si>
  <si>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</si>
  <si>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</si>
  <si>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</si>
  <si>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</si>
  <si>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</si>
  <si>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</si>
  <si>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</si>
  <si>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</si>
  <si>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</si>
  <si>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</si>
  <si>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</si>
  <si>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</si>
  <si>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</si>
  <si>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</si>
  <si>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</si>
  <si>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</si>
  <si>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</si>
  <si>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</si>
  <si>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</si>
  <si>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</si>
  <si>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</si>
  <si>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</si>
  <si>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</si>
  <si>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</si>
  <si>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</si>
  <si>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</si>
  <si>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</si>
  <si>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</si>
  <si>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</si>
  <si>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</si>
  <si>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</si>
  <si>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</si>
  <si>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</si>
  <si>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</si>
  <si>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</si>
  <si>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</si>
  <si>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</si>
  <si>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</si>
  <si>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</si>
  <si>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</si>
  <si>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</si>
  <si>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</si>
  <si>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</si>
  <si>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</si>
  <si>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</si>
  <si>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</si>
  <si>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</si>
  <si>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</si>
  <si>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</si>
  <si>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</si>
  <si>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</si>
  <si>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</si>
  <si>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</si>
  <si>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</si>
  <si>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</si>
  <si>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</si>
  <si>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</si>
  <si>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</si>
  <si>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</si>
  <si>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</si>
  <si>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</si>
  <si>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</si>
  <si>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</si>
  <si>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</si>
  <si>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</si>
  <si>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</si>
  <si>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</si>
  <si>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</si>
  <si>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</si>
  <si>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</si>
  <si>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</si>
  <si>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</si>
  <si>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</si>
  <si>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</si>
  <si>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</si>
  <si>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</si>
  <si>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</si>
  <si>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</si>
  <si>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</si>
  <si>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</si>
  <si>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</si>
  <si>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</si>
  <si>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</si>
  <si>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</si>
  <si>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</si>
  <si>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</si>
  <si>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</si>
  <si>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</si>
  <si>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</si>
  <si>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</si>
  <si>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</si>
  <si>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</si>
  <si>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</si>
  <si>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</si>
  <si>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</si>
  <si>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</si>
  <si>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</si>
  <si>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</si>
  <si>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</si>
  <si>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</si>
  <si>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</si>
  <si>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</si>
  <si>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</si>
  <si>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</si>
  <si>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</si>
  <si>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</si>
  <si>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</si>
  <si>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</si>
  <si>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</si>
  <si>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</si>
  <si>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</si>
  <si>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</si>
  <si>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</si>
  <si>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</si>
  <si>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</si>
  <si>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</si>
  <si>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</si>
  <si>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</si>
  <si>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</si>
  <si>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</si>
  <si>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</si>
  <si>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</si>
  <si>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</si>
  <si>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</si>
  <si>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</si>
  <si>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</si>
  <si>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</si>
  <si>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</si>
  <si>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</si>
  <si>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</si>
  <si>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</si>
  <si>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</si>
  <si>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</si>
  <si>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</si>
  <si>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</si>
  <si>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</si>
  <si>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</si>
  <si>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</si>
  <si>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</si>
  <si>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</si>
  <si>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</si>
  <si>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</si>
  <si>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</si>
  <si>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</si>
  <si>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</si>
  <si>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</si>
  <si>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</si>
  <si>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</si>
  <si>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</si>
  <si>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</si>
  <si>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</si>
  <si>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</si>
  <si>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</si>
  <si>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</si>
  <si>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</si>
  <si>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</si>
  <si>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</si>
  <si>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</si>
  <si>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</si>
  <si>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</si>
  <si>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</si>
  <si>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</si>
  <si>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</si>
  <si>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</si>
  <si>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</si>
  <si>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</si>
  <si>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</si>
  <si>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</si>
  <si>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</si>
  <si>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</si>
  <si>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</si>
  <si>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</si>
  <si>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</si>
  <si>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</si>
  <si>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</si>
  <si>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</si>
  <si>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</si>
  <si>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</si>
  <si>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</si>
  <si>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</si>
  <si>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</si>
  <si>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</si>
  <si>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</si>
  <si>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</si>
  <si>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</si>
  <si>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</si>
  <si>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</si>
  <si>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</si>
  <si>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</si>
  <si>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</si>
  <si>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</si>
  <si>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</si>
  <si>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</si>
  <si>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</si>
  <si>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</si>
  <si>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</si>
  <si>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</si>
  <si>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</si>
  <si>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</si>
  <si>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</si>
  <si>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</si>
  <si>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</si>
  <si>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</si>
  <si>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</si>
  <si>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</si>
  <si>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</si>
  <si>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</si>
  <si>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</si>
  <si>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</si>
  <si>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</si>
  <si>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</si>
  <si>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</si>
  <si>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</si>
  <si>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</si>
  <si>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</si>
  <si>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</si>
  <si>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</si>
  <si>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</si>
  <si>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</si>
  <si>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</si>
  <si>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</si>
  <si>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</si>
  <si>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</si>
  <si>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</si>
  <si>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</si>
  <si>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</si>
  <si>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</si>
  <si>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</si>
  <si>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</si>
  <si>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</si>
  <si>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</si>
  <si>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</si>
  <si>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</si>
  <si>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</si>
  <si>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</si>
  <si>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</si>
  <si>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</si>
  <si>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</si>
  <si>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</si>
  <si>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</si>
  <si>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</si>
  <si>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</si>
  <si>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</si>
  <si>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</si>
  <si>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</si>
  <si>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</si>
  <si>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</si>
  <si>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</si>
  <si>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</si>
  <si>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</si>
  <si>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</si>
  <si>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</si>
  <si>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</si>
  <si>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</si>
  <si>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</si>
  <si>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</si>
  <si>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</si>
  <si>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</si>
  <si>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</si>
  <si>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</si>
  <si>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</si>
  <si>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</si>
  <si>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</si>
  <si>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</si>
  <si>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</si>
  <si>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</si>
  <si>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</si>
  <si>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</si>
  <si>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</si>
  <si>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</si>
  <si>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</si>
  <si>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</si>
  <si>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</si>
  <si>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</si>
  <si>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</si>
  <si>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</si>
  <si>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</si>
  <si>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</si>
  <si>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</si>
  <si>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</si>
  <si>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</si>
  <si>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</si>
  <si>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</si>
  <si>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</si>
  <si>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</si>
  <si>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</si>
  <si>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</si>
  <si>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</si>
  <si>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</si>
  <si>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</si>
  <si>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</si>
  <si>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</si>
  <si>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</si>
  <si>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</si>
  <si>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</si>
  <si>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</si>
  <si>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</si>
  <si>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</si>
  <si>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</si>
  <si>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</si>
  <si>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</si>
  <si>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</si>
  <si>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</si>
  <si>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</si>
  <si>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</si>
  <si>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</si>
  <si>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</si>
  <si>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</si>
  <si>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</si>
  <si>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</si>
  <si>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</si>
  <si>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</si>
  <si>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</si>
  <si>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</si>
  <si>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</si>
  <si>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</si>
  <si>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</si>
  <si>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</si>
  <si>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</si>
  <si>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</si>
  <si>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</si>
  <si>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</si>
  <si>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</si>
  <si>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</si>
  <si>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</si>
  <si>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</si>
  <si>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</si>
  <si>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</si>
  <si>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</si>
  <si>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</si>
  <si>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</si>
  <si>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</si>
  <si>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</si>
  <si>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</si>
  <si>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</si>
  <si>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</si>
  <si>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</si>
  <si>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</si>
  <si>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</si>
  <si>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</si>
  <si>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</si>
  <si>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</si>
  <si>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</si>
  <si>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</si>
  <si>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</si>
  <si>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</si>
  <si>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</si>
  <si>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</si>
  <si>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</si>
  <si>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</si>
  <si>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</si>
  <si>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</si>
  <si>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</si>
  <si>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</si>
  <si>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</si>
  <si>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</si>
  <si>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</si>
  <si>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</si>
  <si>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</si>
  <si>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</si>
  <si>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</si>
  <si>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</si>
  <si>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</si>
  <si>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</si>
  <si>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</si>
  <si>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</si>
  <si>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</si>
  <si>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</si>
  <si>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</si>
  <si>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</si>
  <si>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</si>
  <si>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</si>
  <si>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</si>
  <si>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</si>
  <si>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</si>
  <si>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</si>
  <si>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</si>
  <si>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</si>
  <si>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</si>
  <si>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</si>
  <si>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</si>
  <si>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</si>
  <si>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</si>
  <si>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</si>
  <si>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</si>
  <si>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</si>
  <si>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</si>
  <si>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</si>
  <si>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</si>
  <si>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</si>
  <si>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</si>
  <si>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</si>
  <si>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</si>
  <si>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</si>
  <si>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</si>
  <si>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</si>
  <si>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</si>
  <si>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</si>
  <si>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</si>
  <si>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</si>
  <si>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</si>
  <si>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</si>
  <si>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</si>
  <si>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</si>
  <si>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</si>
  <si>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</si>
  <si>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</si>
  <si>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</si>
  <si>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</si>
  <si>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</si>
  <si>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</si>
  <si>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</si>
  <si>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</si>
  <si>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</si>
  <si>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</si>
  <si>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</si>
  <si>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</si>
  <si>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</si>
  <si>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</si>
  <si>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</si>
  <si>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</si>
  <si>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</si>
  <si>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</si>
  <si>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</si>
  <si>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</si>
  <si>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</si>
  <si>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</si>
  <si>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</si>
  <si>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</si>
  <si>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</si>
  <si>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</si>
  <si>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</si>
  <si>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</si>
  <si>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</si>
  <si>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</si>
  <si>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</si>
  <si>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</si>
  <si>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</si>
  <si>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</si>
  <si>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</si>
  <si>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</si>
  <si>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</si>
  <si>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</si>
  <si>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</si>
  <si>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</si>
  <si>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</si>
  <si>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</si>
  <si>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</si>
  <si>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</si>
  <si>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</si>
  <si>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</si>
  <si>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</si>
  <si>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</si>
  <si>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</si>
  <si>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</si>
  <si>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</si>
  <si>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</si>
  <si>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</si>
  <si>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</si>
  <si>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</si>
  <si>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</si>
  <si>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</si>
  <si>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</si>
  <si>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</si>
  <si>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</si>
  <si>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</si>
  <si>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</si>
  <si>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</si>
  <si>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</si>
  <si>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</si>
  <si>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</si>
  <si>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</si>
  <si>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</si>
  <si>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</si>
  <si>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</si>
  <si>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</si>
  <si>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</si>
  <si>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</si>
  <si>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</si>
  <si>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</si>
  <si>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</si>
  <si>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</si>
  <si>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</si>
  <si>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</si>
  <si>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</si>
  <si>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</si>
  <si>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</si>
  <si>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</si>
  <si>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</si>
  <si>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</si>
  <si>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</si>
  <si>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</si>
  <si>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</si>
  <si>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</si>
  <si>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</si>
  <si>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</si>
  <si>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</si>
  <si>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</si>
  <si>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</si>
  <si>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</si>
  <si>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</si>
  <si>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</si>
  <si>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</si>
  <si>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</si>
  <si>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</si>
  <si>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</si>
  <si>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</si>
  <si>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</si>
  <si>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</si>
  <si>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</si>
  <si>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</si>
  <si>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</si>
  <si>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</si>
  <si>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</si>
  <si>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</si>
  <si>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</si>
  <si>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</si>
  <si>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</si>
  <si>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</si>
  <si>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</si>
  <si>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</si>
  <si>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</si>
  <si>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</si>
  <si>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</si>
  <si>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</si>
  <si>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</si>
  <si>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</si>
  <si>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</si>
  <si>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</si>
  <si>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</si>
  <si>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</si>
  <si>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</si>
  <si>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</si>
  <si>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</si>
  <si>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</si>
  <si>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</si>
  <si>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</si>
  <si>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</si>
  <si>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</si>
  <si>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</si>
  <si>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</si>
  <si>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</si>
  <si>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</si>
  <si>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</si>
  <si>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</si>
  <si>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</si>
  <si>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</si>
  <si>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</si>
  <si>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</si>
  <si>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</si>
  <si>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</si>
  <si>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</si>
  <si>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</si>
  <si>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</si>
  <si>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</si>
  <si>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</si>
  <si>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</si>
  <si>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</si>
  <si>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</si>
  <si>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</si>
  <si>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</si>
  <si>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</si>
  <si>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</si>
  <si>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</si>
  <si>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</si>
  <si>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</si>
  <si>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</si>
  <si>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</si>
  <si>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</si>
  <si>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</si>
  <si>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</si>
  <si>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</si>
  <si>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</si>
  <si>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</si>
  <si>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</si>
  <si>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</si>
  <si>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</si>
  <si>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</si>
  <si>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</si>
  <si>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</si>
  <si>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</si>
  <si>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</si>
  <si>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</si>
  <si>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</si>
  <si>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</si>
  <si>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</si>
  <si>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</si>
  <si>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</si>
  <si>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</si>
  <si>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</si>
  <si>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</si>
  <si>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</si>
  <si>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</si>
  <si>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</si>
  <si>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</si>
  <si>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</si>
  <si>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</si>
  <si>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</si>
  <si>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</si>
  <si>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</si>
  <si>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</si>
  <si>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</si>
  <si>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</si>
  <si>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</si>
  <si>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</si>
  <si>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</si>
  <si>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</si>
  <si>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</si>
  <si>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</si>
  <si>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</si>
  <si>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</si>
  <si>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</si>
  <si>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</si>
  <si>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</si>
  <si>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</si>
  <si>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</si>
  <si>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</si>
  <si>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</si>
  <si>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</si>
  <si>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</si>
  <si>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</si>
  <si>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</si>
  <si>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</si>
  <si>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</si>
  <si>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</si>
  <si>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</si>
  <si>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</si>
  <si>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</si>
  <si>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</si>
  <si>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</si>
  <si>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</si>
  <si>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</si>
  <si>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</si>
  <si>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</si>
  <si>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</si>
  <si>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</si>
  <si>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</si>
  <si>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</si>
  <si>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</si>
  <si>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</si>
  <si>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</si>
  <si>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</si>
  <si>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</si>
  <si>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</si>
  <si>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</si>
  <si>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</si>
  <si>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</si>
  <si>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</si>
  <si>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</si>
  <si>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</si>
  <si>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</si>
  <si>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</si>
  <si>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</si>
  <si>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</si>
  <si>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</si>
  <si>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</si>
  <si>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</si>
  <si>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</si>
  <si>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</si>
  <si>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</si>
  <si>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</si>
  <si>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</si>
  <si>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</si>
  <si>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</si>
  <si>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</si>
  <si>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</si>
  <si>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</si>
  <si>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</si>
  <si>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</si>
  <si>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</si>
  <si>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</si>
  <si>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</si>
  <si>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</si>
  <si>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</si>
  <si>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</si>
  <si>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</si>
  <si>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</si>
  <si>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</si>
  <si>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</si>
  <si>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</si>
  <si>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</si>
  <si>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</si>
  <si>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</si>
  <si>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</si>
  <si>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</si>
  <si>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</si>
  <si>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</si>
  <si>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</si>
  <si>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</si>
  <si>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</si>
  <si>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</si>
  <si>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</si>
  <si>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</si>
  <si>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</si>
  <si>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</si>
  <si>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</si>
  <si>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</si>
  <si>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</si>
  <si>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</si>
  <si>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</si>
  <si>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</si>
  <si>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</si>
  <si>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</si>
  <si>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</si>
  <si>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</si>
  <si>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</si>
  <si>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</si>
  <si>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</si>
  <si>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</si>
  <si>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</si>
  <si>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</si>
  <si>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</si>
  <si>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</si>
  <si>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</si>
  <si>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</si>
  <si>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</si>
  <si>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</si>
  <si>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</si>
  <si>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</si>
  <si>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</si>
  <si>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</si>
  <si>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</si>
  <si>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</si>
  <si>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</si>
  <si>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</si>
  <si>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</si>
  <si>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</si>
  <si>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</si>
  <si>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</si>
  <si>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</si>
  <si>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</si>
  <si>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</si>
  <si>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</si>
  <si>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</si>
  <si>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</si>
  <si>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</si>
  <si>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</si>
  <si>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</si>
  <si>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</si>
  <si>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</si>
  <si>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</si>
  <si>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</si>
  <si>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</si>
  <si>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</si>
  <si>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</si>
  <si>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</si>
  <si>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</si>
  <si>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</si>
  <si>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</si>
  <si>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</si>
  <si>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</si>
  <si>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</si>
  <si>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</si>
  <si>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</si>
  <si>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</si>
  <si>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</si>
  <si>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</si>
  <si>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</si>
  <si>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</si>
  <si>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</si>
  <si>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</si>
  <si>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</si>
  <si>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</si>
  <si>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</si>
  <si>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</si>
  <si>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</si>
  <si>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</si>
  <si>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</si>
  <si>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</si>
  <si>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</si>
  <si>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</si>
  <si>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</si>
  <si>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</si>
  <si>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</si>
  <si>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</si>
  <si>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</si>
  <si>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</si>
  <si>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</si>
  <si>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</si>
  <si>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</si>
  <si>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</si>
  <si>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</si>
  <si>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</si>
  <si>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</si>
  <si>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</si>
  <si>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</si>
  <si>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</si>
  <si>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</si>
  <si>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</si>
  <si>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</si>
  <si>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</si>
  <si>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</si>
  <si>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</si>
  <si>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</si>
  <si>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</si>
  <si>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</si>
  <si>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</si>
  <si>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</si>
  <si>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</si>
  <si>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</si>
  <si>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</si>
  <si>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</si>
  <si>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</si>
  <si>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</si>
  <si>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</si>
  <si>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</si>
  <si>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</si>
  <si>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</si>
  <si>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</si>
  <si>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</si>
  <si>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</si>
  <si>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</si>
  <si>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</si>
  <si>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</si>
  <si>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</si>
  <si>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</si>
  <si>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</si>
  <si>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</si>
  <si>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</si>
  <si>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</si>
  <si>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</si>
  <si>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</si>
  <si>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</si>
  <si>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</si>
  <si>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</si>
  <si>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</si>
  <si>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</si>
  <si>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</si>
  <si>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</si>
  <si>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</si>
  <si>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</si>
  <si>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</si>
  <si>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</si>
  <si>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</si>
  <si>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</si>
  <si>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</si>
  <si>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</si>
  <si>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</si>
  <si>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</si>
  <si>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</si>
  <si>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</si>
  <si>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</si>
  <si>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</si>
  <si>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</si>
  <si>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</si>
  <si>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</si>
  <si>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</si>
  <si>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</si>
  <si>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</si>
  <si>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</si>
  <si>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</si>
  <si>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</si>
  <si>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</si>
  <si>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</si>
  <si>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</si>
  <si>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</si>
  <si>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</si>
  <si>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</si>
  <si>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</si>
  <si>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</si>
  <si>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</si>
  <si>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</si>
  <si>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</si>
  <si>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</si>
  <si>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</si>
  <si>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</si>
  <si>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</si>
  <si>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</si>
  <si>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</si>
  <si>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</si>
  <si>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</si>
  <si>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</si>
  <si>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</si>
  <si>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</si>
  <si>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</si>
  <si>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</si>
  <si>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</si>
  <si>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</si>
  <si>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</si>
  <si>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</si>
  <si>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</si>
  <si>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</si>
  <si>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</si>
  <si>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</si>
  <si>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</si>
  <si>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</si>
  <si>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</si>
  <si>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</si>
  <si>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</si>
  <si>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</si>
  <si>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</si>
  <si>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</si>
  <si>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</si>
  <si>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</si>
  <si>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</si>
  <si>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</si>
  <si>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</si>
  <si>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</si>
  <si>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</si>
  <si>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</si>
  <si>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</si>
  <si>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</si>
  <si>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</si>
  <si>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</si>
  <si>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</si>
  <si>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</si>
  <si>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</si>
  <si>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</si>
  <si>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</si>
  <si>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</si>
  <si>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</si>
  <si>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</si>
  <si>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</si>
  <si>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</si>
  <si>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</si>
  <si>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</si>
  <si>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</si>
  <si>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</si>
  <si>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</si>
  <si>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</si>
  <si>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</si>
  <si>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</si>
  <si>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</si>
  <si>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</si>
  <si>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</si>
  <si>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</si>
  <si>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</si>
  <si>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</si>
  <si>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</si>
  <si>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</si>
  <si>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</si>
  <si>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</si>
  <si>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</si>
  <si>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</si>
  <si>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</si>
  <si>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</si>
  <si>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</si>
  <si>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</si>
  <si>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</si>
  <si>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</si>
  <si>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</si>
  <si>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</si>
  <si>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</si>
  <si>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</si>
  <si>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</si>
  <si>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</si>
  <si>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</si>
  <si>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</si>
  <si>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</si>
  <si>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</si>
  <si>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</si>
  <si>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</si>
  <si>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</si>
  <si>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</si>
  <si>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</si>
  <si>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</si>
  <si>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</si>
  <si>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</si>
  <si>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</si>
  <si>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</si>
  <si>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</si>
  <si>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</si>
  <si>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</si>
  <si>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</si>
  <si>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</si>
  <si>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</si>
  <si>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</si>
  <si>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</si>
  <si>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</si>
  <si>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</si>
  <si>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</si>
  <si>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</si>
  <si>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</si>
  <si>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</si>
  <si>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</si>
  <si>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</si>
  <si>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</si>
  <si>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</si>
  <si>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</si>
  <si>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</si>
  <si>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</si>
  <si>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</si>
  <si>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</si>
  <si>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</si>
  <si>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</si>
  <si>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</si>
  <si>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</si>
  <si>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</si>
  <si>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</si>
  <si>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</si>
  <si>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</si>
  <si>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</si>
  <si>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</si>
  <si>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</si>
  <si>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</si>
  <si>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</si>
  <si>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</si>
  <si>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</si>
  <si>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</si>
  <si>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</si>
  <si>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</si>
  <si>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</si>
  <si>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</si>
  <si>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</si>
  <si>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</si>
  <si>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</si>
  <si>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</si>
  <si>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</si>
  <si>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</si>
  <si>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</si>
  <si>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</si>
  <si>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</si>
  <si>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</si>
  <si>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</si>
  <si>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</si>
  <si>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</si>
  <si>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</si>
  <si>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</si>
  <si>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</si>
  <si>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</si>
  <si>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</si>
  <si>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</si>
  <si>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</si>
  <si>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</si>
  <si>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</si>
  <si>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</si>
  <si>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</si>
  <si>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</si>
  <si>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</si>
  <si>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</si>
  <si>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</si>
  <si>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</si>
  <si>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</si>
  <si>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</si>
  <si>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</si>
  <si>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</si>
  <si>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</si>
  <si>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</si>
  <si>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</si>
  <si>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</si>
  <si>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</si>
  <si>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</si>
  <si>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</si>
  <si>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</si>
  <si>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</si>
  <si>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</si>
  <si>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</si>
  <si>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</si>
  <si>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</si>
  <si>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</si>
  <si>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</si>
  <si>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</si>
  <si>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</si>
  <si>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</si>
  <si>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</si>
  <si>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</si>
  <si>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</si>
  <si>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</si>
  <si>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</si>
  <si>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</si>
  <si>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</si>
  <si>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</si>
  <si>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</si>
  <si>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</si>
  <si>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</si>
  <si>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</si>
  <si>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</si>
  <si>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</si>
  <si>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</si>
  <si>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</si>
  <si>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</si>
  <si>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</si>
  <si>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</si>
  <si>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</si>
  <si>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</si>
  <si>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</si>
  <si>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</si>
  <si>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</si>
  <si>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</si>
  <si>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</si>
  <si>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</si>
  <si>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</si>
  <si>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</si>
  <si>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</si>
  <si>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</si>
  <si>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</si>
  <si>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</si>
  <si>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</si>
  <si>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</si>
  <si>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</si>
  <si>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</si>
  <si>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</si>
  <si>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</si>
  <si>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</si>
  <si>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</si>
  <si>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</si>
  <si>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</si>
  <si>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</si>
  <si>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</si>
  <si>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</si>
  <si>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</si>
  <si>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</si>
  <si>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</si>
  <si>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</si>
  <si>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</si>
  <si>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</si>
  <si>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</si>
  <si>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</si>
  <si>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</si>
  <si>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</si>
  <si>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</si>
  <si>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</si>
  <si>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</si>
  <si>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</si>
  <si>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</si>
  <si>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</si>
  <si>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</si>
  <si>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</si>
  <si>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</si>
  <si>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</si>
  <si>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</si>
  <si>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</si>
  <si>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</si>
  <si>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</si>
  <si>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</si>
  <si>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</si>
  <si>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</si>
  <si>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</si>
  <si>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</si>
  <si>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</si>
  <si>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</si>
  <si>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</si>
  <si>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</si>
  <si>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</si>
  <si>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</si>
  <si>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</si>
  <si>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</si>
  <si>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</si>
  <si>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</si>
  <si>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</si>
  <si>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</si>
  <si>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</si>
  <si>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</si>
  <si>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</si>
  <si>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</si>
  <si>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</si>
  <si>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</si>
  <si>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</si>
  <si>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</si>
  <si>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</si>
  <si>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</si>
  <si>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</si>
  <si>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</si>
  <si>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</si>
  <si>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</si>
  <si>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</si>
  <si>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</si>
  <si>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</si>
  <si>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</si>
  <si>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</si>
  <si>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</si>
  <si>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</si>
  <si>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</si>
  <si>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</si>
  <si>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</si>
  <si>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</si>
  <si>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</si>
  <si>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</si>
  <si>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</si>
  <si>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</si>
  <si>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</si>
  <si>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</si>
  <si>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</si>
  <si>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</si>
  <si>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</si>
  <si>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</si>
  <si>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</si>
  <si>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</si>
  <si>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</si>
  <si>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</si>
  <si>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</si>
  <si>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</si>
  <si>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</si>
  <si>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</si>
  <si>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</si>
  <si>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</si>
  <si>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</si>
  <si>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</si>
  <si>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</si>
  <si>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</si>
  <si>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</si>
  <si>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</si>
  <si>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</si>
  <si>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</si>
  <si>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</si>
  <si>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</si>
  <si>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</si>
  <si>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</si>
  <si>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</si>
  <si>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</si>
  <si>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</si>
  <si>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</si>
  <si>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</si>
  <si>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</si>
  <si>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</si>
  <si>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</si>
  <si>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</si>
  <si>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</si>
  <si>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</si>
  <si>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</si>
  <si>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</si>
  <si>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</si>
  <si>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</si>
  <si>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</si>
  <si>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</si>
  <si>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</si>
  <si>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</si>
  <si>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</si>
  <si>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</si>
  <si>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</si>
  <si>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</si>
  <si>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</si>
  <si>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</si>
  <si>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</si>
  <si>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</si>
  <si>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</si>
  <si>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</si>
  <si>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</si>
  <si>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</si>
  <si>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</si>
  <si>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</si>
  <si>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</si>
  <si>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</si>
  <si>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</si>
  <si>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</si>
  <si>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</si>
  <si>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</si>
  <si>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</si>
  <si>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</si>
  <si>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</si>
  <si>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</si>
  <si>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</si>
  <si>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</si>
  <si>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</si>
  <si>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</si>
  <si>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</si>
  <si>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</si>
  <si>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</si>
  <si>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</si>
  <si>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</si>
  <si>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</si>
  <si>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</si>
  <si>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</si>
  <si>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</si>
  <si>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</si>
  <si>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</si>
  <si>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</si>
  <si>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</si>
  <si>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</si>
  <si>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</si>
  <si>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</si>
  <si>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</si>
  <si>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</si>
  <si>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</si>
  <si>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</si>
  <si>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</si>
  <si>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</si>
  <si>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</si>
  <si>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</si>
  <si>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</si>
  <si>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</si>
  <si>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</si>
  <si>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</si>
  <si>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</si>
  <si>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</si>
  <si>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</si>
  <si>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</si>
  <si>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</si>
  <si>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</si>
  <si>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</si>
  <si>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</si>
  <si>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</si>
  <si>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</si>
  <si>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</si>
  <si>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</si>
  <si>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</si>
  <si>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</si>
  <si>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</si>
  <si>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</si>
  <si>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</si>
  <si>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</si>
  <si>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</si>
  <si>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</si>
  <si>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</si>
  <si>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</si>
  <si>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</si>
  <si>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</si>
  <si>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</si>
  <si>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</si>
  <si>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</si>
  <si>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</si>
  <si>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</si>
  <si>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</si>
  <si>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</si>
  <si>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</si>
  <si>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</si>
  <si>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</si>
  <si>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</si>
  <si>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</si>
  <si>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</si>
  <si>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</si>
  <si>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</si>
  <si>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</si>
  <si>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</si>
  <si>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</si>
  <si>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</si>
  <si>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</si>
  <si>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</si>
  <si>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</si>
  <si>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</si>
  <si>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</si>
  <si>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</si>
  <si>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</si>
  <si>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</si>
  <si>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</si>
  <si>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</si>
  <si>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</si>
  <si>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</si>
  <si>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</si>
  <si>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</si>
  <si>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</si>
  <si>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</si>
  <si>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</si>
  <si>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</si>
  <si>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</si>
  <si>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</si>
  <si>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</si>
  <si>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</si>
  <si>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</si>
  <si>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</si>
  <si>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</si>
  <si>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</si>
  <si>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</si>
  <si>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</si>
  <si>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</si>
  <si>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</si>
  <si>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</si>
  <si>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</si>
  <si>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</si>
  <si>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</si>
  <si>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</si>
  <si>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</si>
  <si>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</si>
  <si>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</si>
  <si>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</si>
  <si>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</si>
  <si>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</si>
  <si>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</si>
  <si>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</si>
  <si>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</si>
  <si>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</si>
  <si>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</si>
  <si>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</si>
  <si>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</si>
  <si>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</si>
  <si>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</si>
  <si>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</si>
  <si>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</si>
  <si>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</si>
  <si>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</si>
  <si>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</si>
  <si>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</si>
  <si>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</si>
  <si>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</si>
  <si>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</si>
  <si>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</si>
  <si>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</si>
  <si>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</si>
  <si>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</si>
  <si>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</si>
  <si>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</si>
  <si>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</si>
  <si>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</si>
  <si>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</si>
  <si>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</si>
  <si>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</si>
  <si>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</si>
  <si>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</si>
  <si>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</si>
  <si>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</si>
  <si>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</si>
  <si>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</si>
  <si>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</si>
  <si>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</si>
  <si>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</si>
  <si>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</si>
  <si>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</si>
  <si>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</si>
  <si>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</si>
  <si>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</si>
  <si>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</si>
  <si>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</si>
  <si>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</si>
  <si>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</si>
  <si>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</si>
  <si>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</si>
  <si>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</si>
  <si>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</si>
  <si>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</si>
  <si>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</si>
  <si>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</si>
  <si>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</si>
  <si>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</si>
  <si>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</si>
  <si>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</si>
  <si>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</si>
  <si>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</si>
  <si>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</si>
  <si>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</si>
  <si>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</si>
  <si>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</si>
  <si>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</si>
  <si>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</si>
  <si>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</si>
  <si>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</si>
  <si>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</si>
  <si>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</si>
  <si>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</si>
  <si>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</si>
  <si>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</si>
  <si>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</si>
  <si>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</si>
  <si>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</si>
  <si>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</si>
  <si>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</si>
  <si>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</si>
  <si>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</si>
  <si>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</si>
  <si>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</si>
  <si>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</si>
  <si>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</si>
  <si>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</si>
  <si>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</si>
  <si>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</si>
  <si>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</si>
  <si>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</si>
  <si>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</si>
  <si>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</si>
  <si>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</si>
  <si>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</si>
  <si>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</si>
  <si>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</si>
  <si>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</si>
  <si>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</si>
  <si>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</si>
  <si>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</si>
  <si>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</si>
  <si>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</si>
  <si>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</si>
  <si>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</si>
  <si>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</si>
  <si>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</si>
  <si>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</si>
  <si>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</si>
  <si>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</si>
  <si>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</si>
  <si>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</si>
  <si>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</si>
  <si>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</si>
  <si>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</si>
  <si>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</si>
  <si>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</si>
  <si>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</si>
  <si>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</si>
  <si>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</si>
  <si>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</si>
  <si>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</si>
  <si>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</si>
  <si>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</si>
  <si>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</si>
  <si>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</si>
  <si>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</si>
  <si>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</si>
  <si>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</si>
  <si>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</si>
  <si>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</si>
  <si>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</si>
  <si>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</si>
  <si>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</si>
  <si>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</si>
  <si>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</si>
  <si>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</si>
  <si>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</si>
  <si>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</si>
  <si>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</si>
  <si>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</si>
  <si>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</si>
  <si>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</si>
  <si>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</si>
  <si>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</si>
  <si>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</si>
  <si>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</si>
  <si>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</si>
  <si>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</si>
  <si>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</si>
  <si>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</si>
  <si>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</si>
  <si>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</si>
  <si>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</si>
  <si>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</si>
  <si>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</si>
  <si>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</si>
  <si>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</si>
  <si>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</si>
  <si>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</si>
  <si>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</si>
  <si>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</si>
  <si>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</si>
  <si>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</si>
  <si>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</si>
  <si>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</si>
  <si>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</si>
  <si>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</si>
  <si>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</si>
  <si>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</si>
  <si>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</si>
  <si>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</si>
  <si>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</si>
  <si>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</si>
  <si>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</si>
  <si>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</si>
  <si>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</si>
  <si>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</si>
  <si>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</si>
  <si>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</si>
  <si>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</si>
  <si>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</si>
  <si>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</si>
  <si>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</si>
  <si>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</si>
  <si>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</si>
  <si>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</si>
  <si>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</si>
  <si>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</si>
  <si>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</si>
  <si>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</si>
  <si>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</si>
  <si>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</si>
  <si>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</si>
  <si>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</si>
  <si>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</si>
  <si>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</si>
  <si>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</si>
  <si>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</si>
  <si>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</si>
  <si>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</si>
  <si>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</si>
  <si>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</si>
  <si>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</si>
  <si>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</si>
  <si>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</si>
  <si>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</si>
  <si>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</si>
  <si>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</si>
  <si>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</si>
  <si>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</si>
  <si>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</si>
  <si>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</si>
  <si>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</si>
  <si>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</si>
  <si>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</si>
  <si>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</si>
  <si>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</si>
  <si>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</si>
  <si>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</si>
  <si>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</si>
  <si>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</si>
  <si>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</si>
  <si>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</si>
  <si>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</si>
  <si>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</si>
  <si>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</si>
  <si>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</si>
  <si>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</si>
  <si>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</si>
  <si>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</si>
  <si>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</si>
  <si>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</si>
  <si>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</si>
  <si>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</si>
  <si>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</si>
  <si>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</si>
  <si>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</si>
  <si>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</si>
  <si>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</si>
  <si>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</si>
  <si>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</si>
  <si>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</si>
  <si>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</si>
  <si>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</si>
  <si>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</si>
  <si>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</si>
  <si>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</si>
  <si>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</si>
  <si>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</si>
  <si>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</si>
  <si>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</si>
  <si>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</si>
  <si>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</si>
  <si>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</si>
  <si>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</si>
  <si>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</si>
  <si>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</si>
  <si>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</si>
  <si>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</si>
  <si>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</si>
  <si>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</si>
  <si>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</si>
  <si>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</si>
  <si>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</si>
  <si>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</si>
  <si>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</si>
  <si>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</si>
  <si>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</si>
  <si>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</si>
  <si>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</si>
  <si>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</si>
  <si>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</si>
  <si>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</si>
  <si>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</si>
  <si>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</si>
  <si>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</si>
  <si>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</si>
  <si>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</si>
  <si>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</si>
  <si>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</si>
  <si>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</si>
  <si>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</si>
  <si>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</si>
  <si>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</si>
  <si>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</si>
  <si>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</si>
  <si>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</si>
  <si>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</si>
  <si>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</si>
  <si>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</si>
  <si>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</si>
  <si>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</si>
  <si>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</si>
  <si>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</si>
  <si>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</si>
  <si>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</si>
  <si>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</si>
  <si>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</si>
  <si>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</si>
  <si>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</si>
  <si>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</si>
  <si>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</si>
  <si>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</si>
  <si>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</si>
  <si>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</si>
  <si>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</si>
  <si>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</si>
  <si>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</si>
  <si>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</si>
  <si>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</si>
  <si>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</si>
  <si>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</si>
  <si>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</si>
  <si>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</si>
  <si>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</si>
  <si>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</si>
  <si>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</si>
  <si>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</si>
  <si>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</si>
  <si>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</si>
  <si>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</si>
  <si>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</si>
  <si>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</si>
  <si>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</si>
  <si>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</si>
  <si>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</si>
  <si>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</si>
  <si>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</si>
  <si>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</si>
  <si>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</si>
  <si>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</si>
  <si>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</si>
  <si>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</si>
  <si>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</si>
  <si>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</si>
  <si>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</si>
  <si>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</si>
  <si>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</si>
  <si>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</si>
  <si>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</si>
  <si>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</si>
  <si>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</si>
  <si>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</si>
  <si>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</si>
  <si>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</si>
  <si>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</si>
  <si>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</si>
  <si>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</si>
  <si>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</si>
  <si>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</si>
  <si>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</si>
  <si>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</si>
  <si>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</si>
  <si>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</si>
  <si>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</si>
  <si>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</si>
  <si>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</si>
  <si>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</si>
  <si>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</si>
  <si>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</si>
  <si>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</si>
  <si>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</si>
  <si>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</si>
  <si>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</si>
  <si>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</si>
  <si>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</si>
  <si>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</si>
  <si>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</si>
  <si>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</si>
  <si>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</si>
  <si>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</si>
  <si>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</si>
  <si>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</si>
  <si>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</si>
  <si>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</si>
  <si>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</si>
  <si>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</si>
  <si>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</si>
  <si>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</si>
  <si>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</si>
  <si>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</si>
  <si>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</si>
  <si>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</si>
  <si>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</si>
  <si>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</si>
  <si>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</si>
  <si>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</si>
  <si>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</si>
  <si>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</si>
  <si>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</si>
  <si>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</si>
  <si>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</si>
  <si>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</si>
  <si>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</si>
  <si>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</si>
  <si>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</si>
  <si>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</si>
  <si>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</si>
  <si>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</si>
  <si>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</si>
  <si>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</si>
  <si>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</si>
  <si>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</si>
  <si>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</si>
  <si>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</si>
  <si>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</si>
  <si>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</si>
  <si>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</si>
  <si>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</si>
  <si>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</si>
  <si>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</si>
  <si>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</si>
  <si>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</si>
  <si>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</si>
  <si>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</si>
  <si>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</si>
  <si>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</si>
  <si>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</si>
  <si>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</si>
  <si>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</si>
  <si>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</si>
  <si>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</si>
  <si>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</si>
  <si>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</si>
  <si>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</si>
  <si>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</si>
  <si>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</si>
  <si>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</si>
  <si>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</si>
  <si>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</si>
  <si>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</si>
  <si>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</si>
  <si>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</si>
  <si>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</si>
  <si>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</si>
  <si>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</si>
  <si>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</si>
  <si>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</si>
  <si>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</si>
  <si>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</si>
  <si>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</si>
  <si>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</si>
  <si>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</si>
  <si>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</si>
  <si>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</si>
  <si>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</si>
  <si>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</si>
  <si>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</si>
  <si>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</si>
  <si>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</si>
  <si>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</si>
  <si>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</si>
  <si>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</si>
  <si>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</si>
  <si>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</si>
  <si>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</si>
  <si>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</si>
  <si>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</si>
  <si>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</si>
  <si>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</si>
  <si>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</si>
  <si>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</si>
  <si>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</si>
  <si>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</si>
  <si>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</si>
  <si>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</si>
  <si>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</si>
  <si>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</si>
  <si>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</si>
  <si>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</si>
  <si>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</si>
  <si>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</si>
  <si>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</si>
  <si>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</si>
  <si>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</si>
  <si>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</si>
  <si>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</si>
  <si>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</si>
  <si>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</si>
  <si>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</si>
  <si>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</si>
  <si>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</si>
  <si>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</si>
  <si>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</si>
  <si>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</si>
  <si>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</si>
  <si>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</si>
  <si>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</si>
  <si>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</si>
  <si>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</si>
  <si>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</si>
  <si>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</si>
  <si>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</si>
  <si>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</si>
  <si>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</si>
  <si>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</si>
  <si>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</si>
  <si>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</si>
  <si>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</si>
  <si>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</si>
  <si>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</si>
  <si>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</si>
  <si>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</si>
  <si>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</si>
  <si>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</si>
  <si>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</si>
  <si>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</si>
  <si>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</si>
  <si>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</si>
  <si>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</si>
  <si>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</si>
  <si>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</si>
  <si>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</si>
  <si>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</si>
  <si>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</si>
  <si>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</si>
  <si>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</si>
  <si>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</si>
  <si>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</si>
  <si>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</si>
  <si>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</si>
  <si>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</si>
  <si>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</si>
  <si>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</si>
  <si>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</si>
  <si>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</si>
  <si>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</si>
  <si>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</si>
  <si>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</si>
  <si>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</si>
  <si>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</si>
  <si>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</si>
  <si>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</si>
  <si>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</si>
  <si>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</si>
  <si>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</si>
  <si>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</si>
  <si>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</si>
  <si>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</si>
  <si>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</si>
  <si>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</si>
  <si>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</si>
  <si>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</si>
  <si>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</si>
  <si>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</si>
  <si>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</si>
  <si>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</si>
  <si>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</si>
  <si>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</si>
  <si>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</si>
  <si>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</si>
  <si>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</si>
  <si>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</si>
  <si>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</si>
  <si>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</si>
  <si>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</si>
  <si>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</si>
  <si>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</si>
  <si>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</si>
  <si>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</si>
  <si>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</si>
  <si>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</si>
  <si>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</si>
  <si>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</si>
  <si>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</si>
  <si>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</si>
  <si>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</si>
  <si>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</si>
  <si>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</si>
  <si>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</si>
  <si>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</si>
  <si>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</si>
  <si>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</si>
  <si>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</si>
  <si>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</si>
  <si>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</si>
  <si>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</si>
  <si>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</si>
  <si>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</si>
  <si>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</si>
  <si>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</si>
  <si>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</si>
  <si>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</si>
  <si>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</si>
  <si>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</si>
  <si>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</si>
  <si>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</si>
  <si>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</si>
  <si>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</si>
  <si>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</si>
  <si>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</si>
  <si>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</si>
  <si>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</si>
  <si>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</si>
  <si>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</si>
  <si>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</si>
  <si>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</si>
  <si>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</si>
  <si>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</si>
  <si>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</si>
  <si>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</si>
  <si>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</si>
  <si>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</si>
  <si>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</si>
  <si>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</si>
  <si>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</si>
  <si>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</si>
  <si>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</si>
  <si>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</si>
  <si>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</si>
  <si>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</si>
  <si>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</si>
  <si>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</si>
  <si>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</si>
  <si>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</si>
  <si>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</si>
  <si>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</si>
  <si>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</si>
  <si>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</si>
  <si>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</si>
  <si>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</si>
  <si>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</si>
  <si>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</si>
  <si>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</si>
  <si>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</si>
  <si>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</si>
  <si>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</si>
  <si>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</si>
  <si>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</si>
  <si>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</si>
  <si>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</si>
  <si>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</si>
  <si>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</si>
  <si>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</si>
  <si>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</si>
  <si>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</si>
  <si>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</si>
  <si>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</si>
  <si>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</si>
  <si>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</si>
  <si>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</si>
  <si>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</si>
  <si>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</si>
  <si>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</si>
  <si>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</si>
  <si>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</si>
  <si>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</si>
  <si>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</si>
  <si>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</si>
  <si>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</si>
  <si>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</si>
  <si>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</si>
  <si>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</si>
  <si>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</si>
  <si>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</si>
  <si>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</si>
  <si>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</si>
  <si>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</si>
  <si>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</si>
  <si>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</si>
  <si>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</si>
  <si>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</si>
  <si>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</si>
  <si>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</si>
  <si>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</si>
  <si>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</si>
  <si>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</si>
  <si>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</si>
  <si>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</si>
  <si>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</si>
  <si>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</si>
  <si>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</si>
  <si>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</si>
  <si>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</si>
  <si>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</si>
  <si>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</si>
  <si>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</si>
  <si>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</si>
  <si>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</si>
  <si>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</si>
  <si>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</si>
  <si>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</si>
  <si>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</si>
  <si>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</si>
  <si>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</si>
  <si>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</si>
  <si>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</si>
  <si>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</si>
  <si>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</si>
  <si>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</si>
  <si>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</si>
  <si>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</si>
  <si>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</si>
  <si>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</si>
  <si>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</si>
  <si>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</si>
  <si>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</si>
  <si>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</si>
  <si>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</si>
  <si>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</si>
  <si>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</si>
  <si>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</si>
  <si>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</si>
  <si>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</si>
  <si>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</si>
  <si>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</si>
  <si>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</si>
  <si>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</si>
  <si>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</si>
  <si>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</si>
  <si>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</si>
  <si>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</si>
  <si>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</si>
  <si>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</si>
  <si>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</si>
  <si>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</si>
  <si>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</si>
  <si>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</si>
  <si>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</si>
  <si>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</si>
  <si>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</si>
  <si>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</si>
  <si>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</si>
  <si>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</si>
  <si>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</si>
  <si>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</si>
  <si>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</si>
  <si>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</si>
  <si>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</si>
  <si>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</si>
  <si>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</si>
  <si>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</si>
  <si>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</si>
  <si>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</si>
  <si>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</si>
  <si>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</si>
  <si>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</si>
  <si>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</si>
  <si>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</si>
  <si>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</si>
  <si>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</si>
  <si>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</si>
  <si>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</si>
  <si>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</si>
  <si>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</si>
  <si>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</si>
  <si>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</si>
  <si>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</si>
  <si>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</si>
  <si>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</si>
  <si>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</si>
  <si>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</si>
  <si>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</si>
  <si>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</si>
  <si>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</si>
  <si>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</si>
  <si>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</si>
  <si>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</si>
  <si>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</si>
  <si>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</si>
  <si>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</si>
  <si>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</si>
  <si>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</si>
  <si>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</si>
  <si>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</si>
  <si>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</si>
  <si>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</si>
  <si>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</si>
  <si>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</si>
  <si>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</si>
  <si>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</si>
  <si>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</si>
  <si>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</si>
  <si>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</si>
  <si>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</si>
  <si>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</si>
  <si>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</si>
  <si>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</si>
  <si>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</si>
  <si>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</si>
  <si>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</si>
  <si>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</si>
  <si>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</si>
  <si>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</si>
  <si>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</si>
  <si>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</si>
  <si>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</si>
  <si>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</si>
  <si>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</si>
  <si>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</si>
  <si>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</si>
  <si>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</si>
  <si>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</si>
  <si>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</si>
  <si>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</si>
  <si>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</si>
  <si>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</si>
  <si>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</si>
  <si>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</si>
  <si>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</si>
  <si>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</si>
  <si>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</si>
  <si>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</si>
  <si>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</si>
  <si>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</si>
  <si>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</si>
  <si>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</si>
  <si>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</si>
  <si>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</si>
  <si>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</si>
  <si>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</si>
  <si>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</si>
  <si>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</si>
  <si>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</si>
  <si>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</si>
  <si>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</si>
  <si>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</si>
  <si>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</si>
  <si>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</si>
  <si>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</si>
  <si>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</si>
  <si>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</si>
  <si>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</si>
  <si>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</si>
  <si>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</si>
  <si>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</si>
  <si>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</si>
  <si>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</si>
  <si>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</si>
  <si>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</si>
  <si>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</si>
  <si>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</si>
  <si>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</si>
  <si>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</si>
  <si>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</si>
  <si>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</si>
  <si>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</si>
  <si>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</si>
  <si>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</si>
  <si>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</si>
  <si>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</si>
  <si>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</si>
  <si>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</si>
  <si>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</si>
  <si>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</si>
  <si>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</si>
  <si>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</si>
  <si>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</si>
  <si>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</si>
  <si>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</si>
  <si>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</si>
  <si>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</si>
  <si>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</si>
  <si>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</si>
  <si>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</si>
  <si>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</si>
  <si>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</si>
  <si>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</si>
  <si>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</si>
  <si>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</si>
  <si>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</si>
  <si>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</si>
  <si>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</si>
  <si>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</si>
  <si>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</si>
  <si>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</si>
  <si>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</si>
  <si>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</si>
  <si>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</si>
  <si>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</si>
  <si>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</si>
  <si>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</si>
  <si>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</si>
  <si>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</si>
  <si>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</si>
  <si>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</si>
  <si>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</si>
  <si>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</si>
  <si>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</si>
  <si>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</si>
  <si>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</si>
  <si>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</si>
  <si>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</si>
  <si>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</si>
  <si>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</si>
  <si>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</si>
  <si>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</si>
  <si>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</si>
  <si>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</si>
  <si>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</si>
  <si>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</si>
  <si>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</si>
  <si>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</si>
  <si>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</si>
  <si>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</si>
  <si>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</si>
  <si>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</si>
  <si>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</si>
  <si>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</si>
  <si>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</si>
  <si>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</si>
  <si>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</si>
  <si>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</si>
  <si>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</si>
  <si>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</si>
  <si>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</si>
  <si>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</si>
  <si>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</si>
  <si>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</si>
  <si>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</si>
  <si>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</si>
  <si>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</si>
  <si>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</si>
  <si>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</si>
  <si>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</si>
  <si>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</si>
  <si>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</si>
  <si>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</si>
  <si>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</si>
  <si>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</si>
  <si>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</si>
  <si>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</si>
  <si>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</si>
  <si>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</si>
  <si>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</si>
  <si>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</si>
  <si>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</si>
  <si>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</si>
  <si>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</si>
  <si>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</si>
  <si>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</si>
  <si>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</si>
  <si>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</si>
  <si>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</si>
  <si>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</si>
  <si>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</si>
  <si>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</si>
  <si>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</si>
  <si>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</si>
  <si>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</si>
  <si>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</si>
  <si>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</si>
  <si>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</si>
  <si>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</si>
  <si>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</si>
  <si>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</si>
  <si>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</si>
  <si>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</si>
  <si>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</si>
  <si>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</si>
  <si>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</si>
  <si>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</si>
  <si>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</si>
  <si>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</si>
  <si>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</si>
  <si>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</si>
  <si>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</si>
  <si>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</si>
  <si>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</si>
  <si>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</si>
  <si>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</si>
  <si>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</si>
  <si>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</si>
  <si>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</si>
  <si>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</si>
  <si>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</si>
  <si>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</si>
  <si>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</si>
  <si>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</si>
  <si>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</si>
  <si>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</si>
  <si>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</si>
  <si>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</si>
  <si>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</si>
  <si>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</si>
  <si>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</si>
  <si>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</si>
  <si>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</si>
  <si>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</si>
  <si>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</si>
  <si>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</si>
  <si>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</si>
  <si>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</si>
  <si>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</si>
  <si>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</si>
  <si>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</si>
  <si>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</si>
  <si>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</si>
  <si>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</si>
  <si>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</si>
  <si>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</si>
  <si>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</si>
  <si>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</si>
  <si>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</si>
  <si>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</si>
  <si>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</si>
  <si>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</si>
  <si>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</si>
  <si>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</si>
  <si>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</si>
  <si>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</si>
  <si>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</si>
  <si>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</si>
  <si>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</si>
  <si>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</si>
  <si>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</si>
  <si>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</si>
  <si>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</si>
  <si>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</si>
  <si>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</si>
  <si>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</si>
  <si>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</si>
  <si>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</si>
  <si>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</si>
  <si>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</si>
  <si>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</si>
  <si>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</si>
  <si>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</si>
  <si>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</si>
  <si>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</si>
  <si>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</si>
  <si>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</si>
  <si>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</si>
  <si>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</si>
  <si>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</si>
  <si>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</si>
  <si>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</si>
  <si>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</si>
  <si>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</si>
  <si>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</si>
  <si>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</si>
  <si>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</si>
  <si>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</si>
  <si>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</si>
  <si>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</si>
  <si>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</si>
  <si>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</si>
  <si>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</si>
  <si>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</si>
  <si>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</si>
  <si>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</si>
  <si>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</si>
  <si>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</si>
  <si>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</si>
  <si>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</si>
  <si>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</si>
  <si>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</si>
  <si>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</si>
  <si>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</si>
  <si>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</si>
  <si>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</si>
  <si>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</si>
  <si>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</si>
  <si>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</si>
  <si>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</si>
  <si>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</si>
  <si>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</si>
  <si>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</si>
  <si>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</si>
  <si>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</si>
  <si>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</si>
  <si>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</si>
  <si>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</si>
  <si>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</si>
  <si>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</si>
  <si>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</si>
  <si>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</si>
  <si>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</si>
  <si>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</si>
  <si>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</si>
  <si>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</si>
  <si>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</si>
  <si>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</si>
  <si>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</si>
  <si>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</si>
  <si>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</si>
  <si>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</si>
  <si>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</si>
  <si>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</si>
  <si>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</si>
  <si>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</si>
  <si>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</si>
  <si>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</si>
  <si>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</si>
  <si>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</si>
  <si>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</si>
  <si>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</si>
  <si>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</si>
  <si>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</si>
  <si>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</si>
  <si>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</si>
  <si>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</si>
  <si>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</si>
  <si>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</si>
  <si>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</si>
  <si>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</si>
  <si>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</si>
  <si>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</si>
  <si>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</si>
  <si>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</si>
  <si>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</si>
  <si>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</si>
  <si>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</si>
  <si>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</si>
  <si>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</si>
  <si>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</si>
  <si>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</si>
  <si>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</si>
  <si>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</si>
  <si>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</si>
  <si>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</si>
  <si>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</si>
  <si>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</si>
  <si>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</si>
  <si>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</si>
  <si>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</si>
  <si>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</si>
  <si>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</si>
  <si>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</si>
  <si>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</si>
  <si>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</si>
  <si>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</si>
  <si>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</si>
  <si>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</si>
  <si>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</si>
  <si>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</si>
  <si>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</si>
  <si>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</si>
  <si>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</si>
  <si>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</si>
  <si>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</si>
  <si>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</si>
  <si>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</si>
  <si>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</si>
  <si>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</si>
  <si>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</si>
  <si>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</si>
  <si>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</si>
  <si>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</si>
  <si>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</si>
  <si>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</si>
  <si>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</si>
  <si>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</si>
  <si>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</si>
  <si>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</si>
  <si>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</si>
  <si>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</si>
  <si>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</si>
  <si>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</si>
  <si>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</si>
  <si>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</si>
  <si>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</si>
  <si>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</si>
  <si>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</si>
  <si>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</si>
  <si>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</si>
  <si>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</si>
  <si>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</si>
  <si>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</si>
  <si>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</si>
  <si>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</si>
  <si>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</si>
  <si>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</si>
  <si>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</si>
  <si>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</si>
  <si>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</si>
  <si>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</si>
  <si>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</si>
  <si>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</si>
  <si>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</si>
  <si>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</si>
  <si>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</si>
  <si>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</si>
  <si>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</si>
  <si>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</si>
  <si>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</si>
  <si>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</si>
  <si>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</si>
  <si>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</si>
  <si>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</si>
  <si>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</si>
  <si>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</si>
  <si>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</si>
  <si>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</si>
  <si>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</si>
  <si>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</si>
  <si>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</si>
  <si>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</si>
  <si>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</si>
  <si>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</si>
  <si>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</si>
  <si>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</si>
  <si>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</si>
  <si>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</si>
  <si>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</si>
  <si>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</si>
  <si>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</si>
  <si>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</si>
  <si>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</si>
  <si>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</si>
  <si>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</si>
  <si>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</si>
  <si>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</si>
  <si>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</si>
  <si>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</si>
  <si>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</si>
  <si>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</si>
  <si>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</si>
  <si>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</si>
  <si>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</si>
  <si>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</si>
  <si>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</si>
  <si>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</si>
  <si>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</si>
  <si>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</si>
  <si>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</si>
  <si>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</si>
  <si>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</si>
  <si>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</si>
  <si>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</si>
  <si>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</si>
  <si>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</si>
  <si>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</si>
  <si>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</si>
  <si>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</si>
  <si>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</si>
  <si>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</si>
  <si>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</si>
  <si>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</si>
  <si>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</si>
  <si>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</si>
  <si>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</si>
  <si>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</si>
  <si>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</si>
  <si>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</si>
  <si>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</si>
  <si>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</si>
  <si>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</si>
  <si>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</si>
  <si>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</si>
  <si>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</si>
  <si>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</si>
  <si>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</si>
  <si>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</si>
  <si>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</si>
  <si>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</si>
  <si>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</si>
  <si>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</si>
  <si>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</si>
  <si>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</si>
  <si>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</si>
  <si>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</si>
  <si>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</si>
  <si>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</si>
  <si>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</si>
  <si>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</si>
  <si>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</si>
  <si>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</si>
  <si>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</si>
  <si>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</si>
  <si>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</si>
  <si>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</si>
  <si>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</si>
  <si>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</si>
  <si>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</si>
  <si>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</si>
  <si>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</si>
  <si>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</si>
  <si>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</si>
  <si>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</si>
  <si>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</si>
  <si>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</si>
  <si>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</si>
  <si>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</si>
  <si>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</si>
  <si>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</si>
  <si>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</si>
  <si>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</si>
  <si>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</si>
  <si>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</si>
  <si>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</si>
  <si>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</si>
  <si>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</si>
  <si>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</si>
  <si>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</si>
  <si>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</si>
  <si>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</si>
  <si>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</si>
  <si>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</si>
  <si>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</si>
  <si>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</si>
  <si>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</si>
  <si>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</si>
  <si>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</si>
  <si>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</si>
  <si>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</si>
  <si>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</si>
  <si>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</si>
  <si>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</si>
  <si>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</si>
  <si>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</si>
  <si>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</si>
  <si>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</si>
  <si>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</si>
  <si>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</si>
  <si>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</si>
  <si>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</si>
  <si>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</si>
  <si>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</si>
  <si>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</si>
  <si>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</si>
  <si>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</si>
  <si>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</si>
  <si>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</si>
  <si>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</si>
  <si>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</si>
  <si>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</si>
  <si>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</si>
  <si>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</si>
  <si>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</si>
  <si>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</si>
  <si>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</si>
  <si>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</si>
  <si>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</si>
  <si>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</si>
  <si>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</si>
  <si>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</si>
  <si>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</si>
  <si>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</si>
  <si>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</si>
  <si>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</si>
  <si>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</si>
  <si>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</si>
  <si>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</si>
  <si>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</si>
  <si>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</si>
  <si>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</si>
  <si>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</si>
  <si>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</si>
  <si>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</si>
  <si>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</si>
  <si>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</si>
  <si>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</si>
  <si>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</si>
  <si>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</si>
  <si>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</si>
  <si>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</si>
  <si>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</si>
  <si>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</si>
  <si>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</si>
  <si>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</si>
  <si>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</si>
  <si>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</si>
  <si>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</si>
  <si>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</si>
  <si>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</si>
  <si>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</si>
  <si>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</si>
  <si>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</si>
  <si>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</si>
  <si>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</si>
  <si>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</si>
  <si>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</si>
  <si>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</si>
  <si>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</si>
  <si>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</si>
  <si>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</si>
  <si>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</si>
  <si>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</si>
  <si>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</si>
  <si>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</si>
  <si>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</si>
  <si>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</si>
  <si>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</si>
  <si>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</si>
  <si>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</si>
  <si>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</si>
  <si>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</si>
  <si>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</si>
  <si>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</si>
  <si>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</si>
  <si>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</si>
  <si>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</si>
  <si>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</si>
  <si>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</si>
  <si>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</si>
  <si>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</si>
  <si>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</si>
  <si>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</si>
  <si>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</si>
  <si>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</si>
  <si>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</si>
  <si>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</si>
  <si>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</si>
  <si>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</si>
  <si>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</si>
  <si>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</si>
  <si>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</si>
  <si>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</si>
  <si>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</si>
  <si>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</si>
  <si>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</si>
  <si>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</si>
  <si>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</si>
  <si>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</si>
  <si>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</si>
  <si>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</si>
  <si>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</si>
  <si>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</si>
  <si>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</si>
  <si>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</si>
  <si>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</si>
  <si>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</si>
  <si>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</si>
  <si>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</si>
  <si>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</si>
  <si>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</si>
  <si>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</si>
  <si>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</si>
  <si>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</si>
  <si>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</si>
  <si>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</si>
  <si>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</si>
  <si>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</si>
  <si>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</si>
  <si>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</si>
  <si>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</si>
  <si>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</si>
  <si>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</si>
  <si>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</si>
  <si>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</si>
  <si>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</si>
  <si>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</si>
  <si>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</si>
  <si>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</si>
  <si>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</si>
  <si>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</si>
  <si>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</si>
  <si>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</si>
  <si>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</si>
  <si>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</si>
  <si>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</si>
  <si>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</si>
  <si>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</si>
  <si>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</si>
  <si>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</si>
  <si>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</si>
  <si>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</si>
  <si>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</si>
  <si>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</si>
  <si>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</si>
  <si>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</si>
  <si>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</si>
  <si>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</si>
  <si>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</si>
  <si>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</si>
  <si>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</si>
  <si>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</si>
  <si>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</si>
  <si>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</si>
  <si>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</si>
  <si>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</si>
  <si>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</si>
  <si>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</si>
  <si>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</si>
  <si>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</si>
  <si>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</si>
  <si>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</si>
  <si>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</si>
  <si>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</si>
  <si>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</si>
  <si>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</si>
  <si>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</si>
  <si>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</si>
  <si>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</si>
  <si>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</si>
  <si>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</si>
  <si>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</si>
  <si>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</si>
  <si>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</si>
  <si>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</si>
  <si>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</si>
  <si>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</si>
  <si>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</si>
  <si>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</si>
  <si>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</si>
  <si>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</si>
  <si>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</si>
  <si>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</si>
  <si>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</si>
  <si>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</si>
  <si>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</si>
  <si>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</si>
  <si>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</si>
  <si>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</si>
  <si>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</si>
  <si>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</si>
  <si>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</si>
  <si>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</si>
  <si>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</si>
  <si>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</si>
  <si>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</si>
  <si>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</si>
  <si>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</si>
  <si>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</si>
  <si>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</si>
  <si>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</si>
  <si>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</si>
  <si>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</si>
  <si>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</si>
  <si>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</si>
  <si>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</si>
  <si>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</si>
  <si>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</si>
  <si>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</si>
  <si>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</si>
  <si>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</si>
  <si>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</si>
  <si>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</si>
  <si>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</si>
  <si>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</si>
  <si>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</si>
  <si>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</si>
  <si>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</si>
  <si>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</si>
  <si>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</si>
  <si>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</si>
  <si>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</si>
  <si>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</si>
  <si>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</si>
  <si>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</si>
  <si>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</si>
  <si>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</si>
  <si>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</si>
  <si>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</si>
  <si>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</si>
  <si>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</si>
  <si>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</si>
  <si>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</si>
  <si>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</si>
  <si>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</si>
  <si>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</si>
  <si>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</si>
  <si>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</si>
  <si>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</si>
  <si>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</si>
  <si>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</si>
  <si>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</si>
  <si>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</si>
  <si>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</si>
  <si>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</si>
  <si>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</si>
  <si>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</si>
  <si>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</si>
  <si>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</si>
  <si>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</si>
  <si>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</si>
  <si>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</si>
  <si>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</si>
  <si>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</si>
  <si>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</si>
  <si>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</si>
  <si>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</si>
  <si>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</si>
  <si>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</si>
  <si>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</si>
  <si>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</si>
  <si>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</si>
  <si>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</si>
  <si>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</si>
  <si>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</si>
  <si>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</si>
  <si>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</si>
  <si>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</si>
  <si>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</si>
  <si>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</si>
  <si>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</si>
  <si>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</si>
  <si>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</si>
  <si>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</si>
  <si>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</si>
  <si>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</si>
  <si>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</si>
  <si>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</si>
  <si>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</si>
  <si>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</si>
  <si>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</si>
  <si>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</si>
  <si>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</si>
  <si>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</si>
  <si>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</si>
  <si>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</si>
  <si>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</si>
  <si>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</si>
  <si>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</si>
  <si>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</si>
  <si>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</si>
  <si>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</si>
  <si>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</si>
  <si>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</si>
  <si>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</si>
  <si>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</si>
  <si>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</si>
  <si>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</si>
  <si>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</si>
  <si>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</si>
  <si>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</si>
  <si>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</si>
  <si>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</si>
  <si>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</si>
  <si>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</si>
  <si>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</si>
  <si>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</si>
  <si>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</si>
  <si>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</si>
  <si>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</si>
  <si>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</si>
  <si>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</si>
  <si>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</si>
  <si>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</si>
  <si>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</si>
  <si>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</si>
  <si>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</si>
  <si>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</si>
  <si>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</si>
  <si>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</si>
  <si>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</si>
  <si>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</si>
  <si>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</si>
  <si>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</si>
  <si>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</si>
  <si>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</si>
  <si>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</si>
  <si>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</si>
  <si>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</si>
  <si>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</si>
  <si>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</si>
  <si>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</si>
  <si>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</si>
  <si>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</si>
  <si>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</si>
  <si>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</si>
  <si>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</si>
  <si>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</si>
  <si>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</si>
  <si>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</si>
  <si>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</si>
  <si>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</si>
  <si>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</si>
  <si>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</si>
  <si>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</si>
  <si>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</si>
  <si>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</si>
  <si>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</si>
  <si>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</si>
  <si>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</si>
  <si>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</si>
  <si>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</si>
  <si>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</si>
  <si>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</si>
  <si>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</si>
  <si>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</si>
  <si>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</si>
  <si>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</si>
  <si>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</si>
  <si>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</si>
  <si>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</si>
  <si>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</si>
  <si>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</si>
  <si>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</si>
  <si>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</si>
  <si>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</si>
  <si>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</si>
  <si>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</si>
  <si>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</si>
  <si>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</si>
  <si>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</si>
  <si>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</si>
  <si>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</si>
  <si>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</si>
  <si>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</si>
  <si>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</si>
  <si>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</si>
  <si>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</si>
  <si>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</si>
  <si>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</si>
  <si>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</si>
  <si>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</si>
  <si>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</si>
  <si>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</si>
  <si>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</si>
  <si>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</si>
  <si>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</si>
  <si>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</si>
  <si>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</si>
  <si>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</si>
  <si>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</si>
  <si>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</si>
  <si>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</si>
  <si>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</si>
  <si>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</si>
  <si>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</si>
  <si>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</si>
  <si>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</si>
  <si>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</si>
  <si>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</si>
  <si>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</si>
  <si>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</si>
  <si>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</si>
  <si>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</si>
  <si>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</si>
  <si>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</si>
  <si>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</si>
  <si>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</si>
  <si>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</si>
  <si>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</si>
  <si>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</si>
  <si>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</si>
  <si>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</si>
  <si>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</si>
  <si>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</si>
  <si>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</si>
  <si>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</si>
  <si>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</si>
  <si>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</si>
  <si>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</si>
  <si>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</si>
  <si>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</si>
  <si>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</si>
  <si>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</si>
  <si>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</si>
  <si>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</si>
  <si>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</si>
  <si>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</si>
  <si>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</si>
  <si>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</si>
  <si>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</si>
  <si>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</si>
  <si>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</si>
  <si>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</si>
  <si>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</si>
  <si>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</si>
  <si>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</si>
  <si>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</si>
  <si>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</si>
  <si>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</si>
  <si>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</si>
  <si>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</si>
  <si>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</si>
  <si>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</si>
  <si>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</si>
  <si>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</si>
  <si>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</si>
  <si>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</si>
  <si>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</si>
  <si>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</si>
  <si>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</si>
  <si>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</si>
  <si>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</si>
  <si>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</si>
  <si>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</si>
  <si>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</si>
  <si>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</si>
  <si>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</si>
  <si>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</si>
  <si>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</si>
  <si>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</si>
  <si>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</si>
  <si>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</si>
  <si>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</si>
  <si>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</si>
  <si>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</si>
  <si>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</si>
  <si>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</si>
  <si>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</si>
  <si>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</si>
  <si>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</si>
  <si>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</si>
  <si>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</si>
  <si>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</si>
  <si>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</si>
  <si>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</si>
  <si>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</si>
  <si>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</si>
  <si>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</si>
  <si>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</si>
  <si>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</si>
  <si>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</si>
  <si>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</si>
  <si>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</si>
  <si>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</si>
  <si>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</si>
  <si>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</si>
  <si>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</si>
  <si>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</si>
  <si>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</si>
  <si>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</si>
  <si>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</si>
  <si>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</si>
  <si>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</si>
  <si>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</si>
  <si>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</si>
  <si>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</si>
  <si>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</si>
  <si>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</si>
  <si>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</si>
  <si>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</si>
  <si>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</si>
  <si>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</si>
  <si>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</si>
  <si>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</si>
  <si>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</si>
  <si>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</si>
  <si>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</si>
  <si>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</si>
  <si>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</si>
  <si>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</si>
  <si>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</si>
  <si>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</si>
  <si>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</si>
  <si>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</si>
  <si>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</si>
  <si>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</si>
  <si>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</si>
  <si>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</si>
  <si>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</si>
  <si>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</si>
  <si>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</si>
  <si>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</si>
  <si>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</si>
  <si>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</si>
  <si>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</si>
  <si>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</si>
  <si>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</si>
  <si>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</si>
  <si>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</si>
  <si>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</si>
  <si>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</si>
  <si>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</si>
  <si>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</si>
  <si>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Centro de Capacitación en Política y Gestión Fiscal</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</si>
  <si>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</si>
  <si>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</si>
  <si>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</si>
  <si>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</si>
  <si>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</si>
  <si>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</si>
  <si>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</si>
  <si>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</si>
  <si>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</si>
  <si>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</si>
  <si>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</si>
  <si>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</si>
  <si>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</si>
  <si>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</si>
  <si>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</si>
  <si>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</si>
  <si>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</si>
  <si>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</si>
  <si>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</si>
  <si>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</si>
  <si>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</si>
  <si>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</si>
  <si>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</si>
  <si>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</si>
  <si>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</si>
  <si>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</si>
  <si>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</si>
  <si>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</si>
  <si>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</si>
  <si>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</si>
  <si>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</si>
  <si>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</si>
  <si>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</si>
  <si>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</si>
  <si>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</si>
  <si>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</si>
  <si>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</si>
  <si>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</si>
  <si>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</si>
  <si>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</si>
  <si>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</si>
  <si>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</si>
  <si>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</si>
  <si>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</si>
  <si>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</si>
  <si>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</si>
  <si>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</si>
  <si>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</si>
  <si>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</si>
  <si>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</si>
  <si>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</si>
  <si>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</si>
  <si>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</si>
  <si>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</si>
  <si>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</si>
  <si>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</si>
  <si>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</si>
  <si>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</si>
  <si>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</si>
  <si>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</si>
  <si>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</si>
  <si>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</si>
  <si>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</si>
  <si>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</si>
  <si>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</si>
  <si>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</si>
  <si>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</si>
  <si>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</si>
  <si>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</si>
  <si>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</si>
  <si>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</si>
  <si>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</si>
  <si>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</si>
  <si>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</si>
  <si>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</si>
  <si>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</si>
  <si>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</si>
  <si>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</si>
  <si>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</si>
  <si>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</si>
  <si>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</si>
  <si>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</si>
  <si>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</si>
  <si>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</si>
  <si>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</si>
  <si>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</si>
  <si>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</si>
  <si>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</si>
  <si>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</si>
  <si>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</si>
  <si>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</si>
  <si>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</si>
  <si>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</si>
  <si>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</si>
  <si>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</si>
  <si>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</si>
  <si>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</si>
  <si>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</si>
  <si>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</si>
  <si>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</si>
  <si>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</si>
  <si>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</si>
  <si>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</si>
  <si>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</si>
  <si>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</si>
  <si>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</si>
  <si>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</si>
  <si>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</si>
  <si>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</si>
  <si>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</si>
  <si>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</si>
  <si>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</si>
  <si>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</si>
  <si>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</si>
  <si>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</si>
  <si>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</si>
  <si>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</si>
  <si>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</si>
  <si>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</si>
  <si>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</si>
  <si>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</si>
  <si>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</si>
  <si>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</si>
  <si>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</si>
  <si>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</si>
  <si>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</si>
  <si>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</si>
  <si>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</si>
  <si>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</si>
  <si>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</si>
  <si>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</si>
  <si>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</si>
  <si>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</si>
  <si>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</si>
  <si>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</si>
  <si>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</si>
  <si>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</si>
  <si>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</si>
  <si>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</si>
  <si>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</si>
  <si>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</si>
  <si>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</si>
  <si>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</si>
  <si>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</si>
  <si>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</si>
  <si>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</si>
  <si>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</si>
  <si>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</si>
  <si>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</si>
  <si>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</si>
  <si>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</si>
  <si>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</si>
  <si>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</si>
  <si>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</si>
  <si>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</si>
  <si>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</si>
  <si>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</si>
  <si>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</si>
  <si>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</si>
  <si>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</si>
  <si>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</si>
  <si>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</si>
  <si>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</si>
  <si>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</si>
  <si>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</si>
  <si>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</si>
  <si>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</si>
  <si>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</si>
  <si>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</si>
  <si>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</si>
  <si>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</si>
  <si>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</si>
  <si>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</si>
  <si>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</si>
  <si>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</si>
  <si>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</si>
  <si>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</si>
  <si>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</si>
  <si>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</si>
  <si>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</si>
  <si>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</si>
  <si>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</si>
  <si>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</si>
  <si>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</si>
  <si>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</si>
  <si>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</si>
  <si>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</si>
  <si>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</si>
  <si>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</si>
  <si>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</si>
  <si>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</si>
  <si>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</si>
  <si>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</si>
  <si>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</si>
  <si>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</si>
  <si>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</si>
  <si>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</si>
  <si>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</si>
  <si>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</si>
  <si>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</si>
  <si>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</si>
  <si>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</si>
  <si>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</si>
  <si>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</si>
  <si>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</si>
  <si>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</si>
  <si>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</si>
  <si>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</si>
  <si>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</si>
  <si>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</si>
  <si>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</si>
  <si>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</si>
  <si>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</si>
  <si>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</si>
  <si>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</si>
  <si>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</si>
  <si>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</si>
  <si>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</si>
  <si>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</si>
  <si>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</si>
  <si>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</si>
  <si>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</si>
  <si>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</si>
  <si>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</si>
  <si>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</si>
  <si>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</si>
  <si>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</si>
  <si>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</si>
  <si>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</si>
  <si>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</si>
  <si>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</si>
  <si>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</si>
  <si>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</si>
  <si>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</si>
  <si>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</si>
  <si>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</si>
  <si>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</si>
  <si>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</si>
  <si>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</si>
  <si>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</si>
  <si>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</si>
  <si>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</si>
  <si>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</si>
  <si>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</si>
  <si>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</si>
  <si>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</si>
  <si>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</si>
  <si>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</si>
  <si>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</si>
  <si>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</si>
  <si>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</si>
  <si>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</si>
  <si>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</si>
  <si>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</si>
  <si>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</si>
  <si>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</si>
  <si>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</si>
  <si>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</si>
  <si>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</si>
  <si>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</si>
  <si>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</si>
  <si>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</si>
  <si>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</si>
  <si>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</si>
  <si>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</si>
  <si>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</si>
  <si>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</si>
  <si>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</si>
  <si>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</si>
  <si>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</si>
  <si>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</si>
  <si>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</si>
  <si>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</si>
  <si>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</si>
  <si>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</si>
  <si>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</si>
  <si>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</si>
  <si>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</si>
  <si>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</si>
  <si>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</si>
  <si>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</si>
  <si>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</si>
  <si>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</si>
  <si>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</si>
  <si>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</si>
  <si>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</si>
  <si>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</si>
  <si>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</si>
  <si>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</si>
  <si>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</si>
  <si>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</si>
  <si>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</si>
  <si>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</si>
  <si>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</si>
  <si>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</si>
  <si>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</si>
  <si>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</si>
  <si>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</si>
  <si>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</si>
  <si>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</si>
  <si>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</si>
  <si>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</si>
  <si>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</si>
  <si>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</si>
  <si>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</si>
  <si>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</si>
  <si>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</si>
  <si>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</si>
  <si>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</si>
  <si>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</si>
  <si>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</si>
  <si>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</si>
  <si>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</si>
  <si>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</si>
  <si>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</si>
  <si>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</si>
  <si>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</si>
  <si>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</si>
  <si>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</si>
  <si>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</si>
  <si>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</si>
  <si>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</si>
  <si>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</si>
  <si>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</si>
  <si>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</si>
  <si>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</si>
  <si>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</si>
  <si>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</si>
  <si>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</si>
  <si>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</si>
  <si>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</si>
  <si>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</si>
  <si>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</si>
  <si>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</si>
  <si>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</si>
  <si>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</si>
  <si>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</si>
  <si>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</si>
  <si>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</si>
  <si>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</si>
  <si>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</si>
  <si>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</si>
  <si>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</si>
  <si>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</si>
  <si>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</si>
  <si>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</si>
  <si>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</si>
  <si>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</si>
  <si>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</si>
  <si>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</si>
  <si>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</si>
  <si>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</si>
  <si>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</si>
  <si>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</si>
  <si>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</si>
  <si>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</si>
  <si>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</si>
  <si>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</si>
  <si>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</si>
  <si>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</si>
  <si>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</si>
  <si>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</si>
  <si>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</si>
  <si>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</si>
  <si>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</si>
  <si>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</si>
  <si>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</si>
  <si>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</si>
  <si>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</si>
  <si>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</si>
  <si>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</si>
  <si>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</si>
  <si>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</si>
  <si>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</si>
  <si>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</si>
  <si>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</si>
  <si>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</si>
  <si>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</si>
  <si>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</si>
  <si>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</si>
  <si>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</si>
  <si>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</si>
  <si>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</si>
  <si>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</si>
  <si>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</si>
  <si>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</si>
  <si>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</si>
  <si>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</si>
  <si>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</si>
  <si>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</si>
  <si>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</si>
  <si>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</si>
  <si>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</si>
  <si>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</si>
  <si>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</si>
  <si>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</si>
  <si>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</si>
  <si>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</si>
  <si>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</si>
  <si>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</si>
  <si>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</si>
  <si>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</si>
  <si>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</si>
  <si>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</si>
  <si>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</si>
  <si>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</si>
  <si>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</si>
  <si>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</si>
  <si>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</si>
  <si>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</si>
  <si>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</si>
  <si>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</si>
  <si>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</si>
  <si>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</si>
  <si>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</si>
  <si>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</si>
  <si>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</si>
  <si>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</si>
  <si>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</si>
  <si>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</si>
  <si>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</si>
  <si>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</si>
  <si>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</si>
  <si>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</si>
  <si>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</si>
  <si>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</si>
  <si>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</si>
  <si>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</si>
  <si>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</si>
  <si>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</si>
  <si>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</si>
  <si>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</si>
  <si>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</si>
  <si>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</si>
  <si>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</si>
  <si>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</si>
  <si>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</si>
  <si>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</si>
  <si>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</si>
  <si>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</si>
  <si>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</si>
  <si>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</si>
  <si>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</si>
  <si>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</si>
  <si>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</si>
  <si>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</si>
  <si>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</si>
  <si>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</si>
  <si>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</si>
  <si>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</si>
  <si>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</si>
  <si>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</si>
  <si>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</si>
  <si>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</si>
  <si>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</si>
  <si>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</si>
  <si>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</si>
  <si>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</si>
  <si>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</si>
  <si>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</si>
  <si>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</si>
  <si>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</si>
  <si>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</si>
  <si>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</si>
  <si>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</si>
  <si>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</si>
  <si>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</si>
  <si>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</si>
  <si>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</si>
  <si>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</si>
  <si>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</si>
  <si>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</si>
  <si>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</si>
  <si>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</si>
  <si>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</si>
  <si>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</si>
  <si>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</si>
  <si>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</si>
  <si>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</si>
  <si>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</si>
  <si>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</si>
  <si>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</si>
  <si>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</si>
  <si>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</si>
  <si>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</si>
  <si>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</si>
  <si>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</si>
  <si>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</si>
  <si>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</si>
  <si>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</si>
  <si>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</si>
  <si>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</si>
  <si>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</si>
  <si>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</si>
  <si>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</si>
  <si>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</si>
  <si>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</si>
  <si>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</si>
  <si>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</si>
  <si>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</si>
  <si>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</si>
  <si>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</si>
  <si>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</si>
  <si>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</si>
  <si>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</si>
  <si>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</si>
  <si>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</si>
  <si>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</si>
  <si>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</si>
  <si>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</si>
  <si>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</si>
  <si>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</si>
  <si>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</si>
  <si>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</si>
  <si>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</si>
  <si>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</si>
  <si>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</si>
  <si>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</si>
  <si>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</si>
  <si>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</si>
  <si>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</si>
  <si>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</si>
  <si>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</si>
  <si>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</si>
  <si>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</si>
  <si>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</si>
  <si>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</si>
  <si>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</si>
  <si>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</si>
  <si>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</si>
  <si>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</si>
  <si>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</si>
  <si>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</si>
  <si>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</si>
  <si>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</si>
  <si>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</si>
  <si>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</si>
  <si>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</si>
  <si>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</si>
  <si>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</si>
  <si>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</si>
  <si>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</si>
  <si>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</si>
  <si>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</si>
  <si>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</si>
  <si>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</si>
  <si>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</si>
  <si>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</si>
  <si>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</si>
  <si>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</si>
  <si>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</si>
  <si>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</si>
  <si>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</si>
  <si>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</si>
  <si>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</si>
  <si>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</si>
  <si>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</si>
  <si>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</si>
  <si>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</si>
  <si>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</si>
  <si>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</si>
  <si>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</si>
  <si>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</si>
  <si>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</si>
  <si>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</si>
  <si>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</si>
  <si>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</si>
  <si>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</si>
  <si>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</si>
  <si>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</si>
  <si>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</si>
  <si>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</si>
  <si>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</si>
  <si>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</si>
  <si>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</si>
  <si>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</si>
  <si>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</si>
  <si>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</si>
  <si>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</si>
  <si>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</si>
  <si>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</si>
  <si>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</si>
  <si>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</si>
  <si>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</si>
  <si>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</si>
  <si>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</si>
  <si>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</si>
  <si>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</si>
  <si>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</si>
  <si>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</si>
  <si>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</si>
  <si>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</si>
  <si>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</si>
  <si>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</si>
  <si>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</si>
  <si>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</si>
  <si>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</si>
  <si>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</si>
  <si>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</si>
  <si>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</si>
  <si>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</si>
  <si>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</si>
  <si>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</si>
  <si>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</si>
  <si>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</si>
  <si>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</si>
  <si>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</si>
  <si>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</si>
  <si>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</si>
  <si>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</si>
  <si>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</si>
  <si>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</si>
  <si>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</si>
  <si>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</si>
  <si>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</si>
  <si>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</si>
  <si>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</si>
  <si>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</si>
  <si>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</si>
  <si>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</si>
  <si>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</si>
  <si>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</si>
  <si>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</si>
  <si>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</si>
  <si>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</si>
  <si>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</si>
  <si>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</si>
  <si>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</si>
  <si>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</si>
  <si>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</si>
  <si>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</si>
  <si>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</si>
  <si>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</si>
  <si>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</si>
  <si>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</si>
  <si>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</si>
  <si>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</si>
  <si>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</si>
  <si>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</si>
  <si>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</si>
  <si>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</si>
  <si>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</si>
  <si>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</si>
  <si>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</si>
  <si>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</si>
  <si>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</si>
  <si>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</si>
  <si>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</si>
  <si>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</si>
  <si>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</si>
  <si>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</si>
  <si>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</si>
  <si>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</si>
  <si>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</si>
  <si>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</si>
  <si>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</si>
  <si>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</si>
  <si>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</si>
  <si>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</si>
  <si>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</si>
  <si>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</si>
  <si>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</si>
  <si>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</si>
  <si>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</si>
  <si>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</si>
  <si>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</si>
  <si>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</si>
  <si>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</si>
  <si>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</si>
  <si>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</si>
  <si>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</si>
  <si>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</si>
  <si>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</si>
  <si>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</si>
  <si>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</si>
  <si>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</si>
  <si>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</si>
  <si>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</si>
  <si>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</si>
  <si>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</si>
  <si>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</si>
  <si>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</si>
  <si>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</si>
  <si>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</si>
  <si>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</si>
  <si>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</si>
  <si>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</si>
  <si>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</si>
  <si>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</si>
  <si>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</si>
  <si>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</si>
  <si>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</si>
  <si>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</si>
  <si>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</si>
  <si>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</si>
  <si>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</si>
  <si>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</si>
  <si>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</si>
  <si>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</si>
  <si>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</si>
  <si>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</si>
  <si>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</si>
  <si>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</si>
  <si>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</si>
  <si>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</si>
  <si>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</si>
  <si>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</si>
  <si>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</si>
  <si>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</si>
  <si>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</si>
  <si>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</si>
  <si>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</si>
  <si>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</si>
  <si>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</si>
  <si>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</si>
  <si>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</si>
  <si>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</si>
  <si>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</si>
  <si>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</si>
  <si>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</si>
  <si>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</si>
  <si>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</si>
  <si>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</si>
  <si>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</si>
  <si>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</si>
  <si>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</si>
  <si>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</si>
  <si>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</si>
  <si>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</si>
  <si>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</si>
  <si>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</si>
  <si>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</si>
  <si>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</si>
  <si>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</si>
  <si>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</si>
  <si>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</si>
  <si>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</si>
  <si>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</si>
  <si>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</si>
  <si>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</si>
  <si>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</si>
  <si>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</si>
  <si>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</si>
  <si>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</si>
  <si>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</si>
  <si>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</si>
  <si>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</si>
  <si>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</si>
  <si>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</si>
  <si>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</si>
  <si>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</si>
  <si>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</si>
  <si>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</si>
  <si>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</si>
  <si>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</si>
  <si>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</si>
  <si>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</si>
  <si>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</si>
  <si>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</si>
  <si>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</si>
  <si>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</si>
  <si>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</si>
  <si>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</si>
  <si>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</si>
  <si>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</si>
  <si>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</si>
  <si>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</si>
  <si>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</si>
  <si>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</si>
  <si>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</si>
  <si>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</si>
  <si>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</si>
  <si>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</si>
  <si>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</si>
  <si>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</si>
  <si>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</si>
  <si>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</si>
  <si>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</si>
  <si>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</si>
  <si>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</si>
  <si>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</si>
  <si>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</si>
  <si>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</si>
  <si>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</si>
  <si>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</si>
  <si>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</si>
  <si>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</si>
  <si>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</si>
  <si>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</si>
  <si>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</si>
  <si>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</si>
  <si>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</si>
  <si>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</si>
  <si>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</si>
  <si>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</si>
  <si>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</si>
  <si>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</si>
  <si>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</si>
  <si>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</si>
  <si>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</si>
  <si>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</si>
  <si>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</si>
  <si>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</si>
  <si>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</si>
  <si>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</si>
  <si>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</si>
  <si>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</si>
  <si>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</si>
  <si>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</si>
  <si>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</si>
  <si>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</si>
  <si>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</si>
  <si>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</si>
  <si>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</si>
  <si>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</si>
  <si>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</si>
  <si>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</si>
  <si>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</si>
  <si>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</si>
  <si>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</si>
  <si>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</si>
  <si>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</si>
  <si>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</si>
  <si>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</si>
  <si>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</si>
  <si>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</si>
  <si>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</si>
  <si>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</si>
  <si>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</si>
  <si>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</si>
  <si>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</si>
  <si>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</si>
  <si>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</si>
  <si>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</si>
  <si>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</si>
  <si>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</si>
  <si>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</si>
  <si>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</si>
  <si>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</si>
  <si>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</si>
  <si>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</si>
  <si>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</si>
  <si>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</si>
  <si>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</si>
  <si>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</si>
  <si>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</si>
  <si>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</si>
  <si>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</si>
  <si>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</si>
  <si>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</si>
  <si>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</si>
  <si>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</si>
  <si>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</si>
  <si>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</si>
  <si>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</si>
  <si>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</si>
  <si>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</si>
  <si>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</si>
  <si>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</si>
  <si>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</si>
  <si>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</si>
  <si>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</si>
  <si>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</si>
  <si>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</si>
  <si>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</si>
  <si>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</si>
  <si>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</si>
  <si>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</si>
  <si>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</si>
  <si>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</si>
  <si>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</si>
  <si>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</si>
  <si>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</si>
  <si>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</si>
  <si>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</si>
  <si>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</si>
  <si>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</si>
  <si>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</si>
  <si>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</si>
  <si>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</si>
  <si>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</si>
  <si>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</si>
  <si>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</si>
  <si>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</si>
  <si>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</si>
  <si>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</si>
  <si>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</si>
  <si>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</si>
  <si>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</si>
  <si>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</si>
  <si>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</si>
  <si>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</si>
  <si>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</si>
  <si>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</si>
  <si>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</si>
  <si>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</si>
  <si>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</si>
  <si>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</si>
  <si>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</si>
  <si>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</si>
  <si>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</si>
  <si>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</si>
  <si>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</si>
  <si>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</si>
  <si>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</si>
  <si>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</si>
  <si>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</si>
  <si>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</si>
  <si>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</si>
  <si>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</si>
  <si>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</si>
  <si>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</si>
  <si>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</si>
  <si>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</si>
  <si>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</si>
  <si>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</si>
  <si>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</si>
  <si>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</si>
  <si>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</si>
  <si>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</si>
  <si>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</si>
  <si>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</si>
  <si>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</si>
  <si>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</si>
  <si>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</si>
  <si>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</si>
  <si>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</si>
  <si>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</si>
  <si>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</si>
  <si>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</si>
  <si>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</si>
  <si>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</si>
  <si>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</si>
  <si>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</si>
  <si>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</si>
  <si>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</si>
  <si>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</si>
  <si>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</si>
  <si>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</si>
  <si>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</si>
  <si>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</si>
  <si>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</si>
  <si>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</si>
  <si>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</si>
  <si>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</si>
  <si>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</si>
  <si>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</si>
  <si>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</si>
  <si>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</si>
  <si>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</si>
  <si>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</si>
  <si>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</si>
  <si>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</si>
  <si>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</si>
  <si>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</si>
  <si>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</si>
  <si>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</si>
  <si>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</si>
  <si>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</si>
  <si>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</si>
  <si>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</si>
  <si>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</si>
  <si>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</si>
  <si>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</si>
  <si>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</si>
  <si>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</si>
  <si>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</si>
  <si>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</si>
  <si>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</si>
  <si>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</si>
  <si>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</si>
  <si>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</si>
  <si>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</si>
  <si>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</si>
  <si>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</si>
  <si>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</si>
  <si>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</si>
  <si>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</si>
  <si>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</si>
  <si>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</si>
  <si>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</si>
  <si>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</si>
  <si>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</si>
  <si>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</si>
  <si>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</si>
  <si>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</si>
  <si>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</si>
  <si>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</si>
  <si>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</si>
  <si>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</si>
  <si>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</si>
  <si>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</si>
  <si>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</si>
  <si>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</si>
  <si>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</si>
  <si>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</si>
  <si>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</si>
  <si>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</si>
  <si>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</si>
  <si>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</si>
  <si>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</si>
  <si>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</si>
  <si>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</si>
  <si>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</si>
  <si>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</si>
  <si>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</si>
  <si>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</si>
  <si>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</si>
  <si>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</si>
  <si>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</si>
  <si>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</si>
  <si>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</si>
  <si>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</si>
  <si>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</si>
  <si>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</si>
  <si>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</si>
  <si>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</si>
  <si>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</si>
  <si>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</si>
  <si>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</si>
  <si>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</si>
  <si>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</si>
  <si>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</si>
  <si>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</si>
  <si>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</si>
  <si>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</si>
  <si>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</si>
  <si>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</si>
  <si>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</si>
  <si>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</si>
  <si>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</si>
  <si>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</si>
  <si>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</si>
  <si>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</si>
  <si>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</si>
  <si>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</si>
  <si>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</si>
  <si>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</si>
  <si>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</si>
  <si>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</si>
  <si>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</si>
  <si>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</si>
  <si>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</si>
  <si>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</si>
  <si>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</si>
  <si>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</si>
  <si>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</si>
  <si>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</si>
  <si>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</si>
  <si>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</si>
  <si>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</si>
  <si>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</si>
  <si>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</si>
  <si>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</si>
  <si>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</si>
  <si>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</si>
  <si>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</si>
  <si>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</si>
  <si>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</si>
  <si>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</si>
  <si>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</si>
  <si>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</si>
  <si>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</si>
  <si>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</si>
  <si>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</si>
  <si>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</si>
  <si>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</si>
  <si>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</si>
  <si>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</si>
  <si>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</si>
  <si>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</si>
  <si>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</si>
  <si>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</si>
  <si>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</si>
  <si>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</si>
  <si>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</si>
  <si>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</si>
  <si>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</si>
  <si>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</si>
  <si>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</si>
  <si>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</si>
  <si>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</si>
  <si>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</si>
  <si>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</si>
  <si>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</si>
  <si>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</si>
  <si>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</si>
  <si>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</si>
  <si>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</si>
  <si>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</si>
  <si>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</si>
  <si>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</si>
  <si>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</si>
  <si>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</si>
  <si>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</si>
  <si>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</si>
  <si>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</si>
  <si>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</si>
  <si>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</si>
  <si>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</si>
  <si>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</si>
  <si>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</si>
  <si>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</si>
  <si>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</si>
  <si>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</si>
  <si>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</si>
  <si>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</si>
  <si>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</si>
  <si>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</si>
  <si>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</si>
  <si>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</si>
  <si>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</si>
  <si>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</si>
  <si>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</si>
  <si>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</si>
  <si>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</si>
  <si>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</si>
  <si>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</si>
  <si>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</si>
  <si>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</si>
  <si>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</si>
  <si>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</si>
  <si>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</si>
  <si>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</si>
  <si>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</si>
  <si>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</si>
  <si>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</si>
  <si>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</si>
  <si>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</si>
  <si>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</si>
  <si>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</si>
  <si>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</si>
  <si>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</si>
  <si>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</si>
  <si>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</si>
  <si>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</si>
  <si>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</si>
  <si>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</si>
  <si>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</si>
  <si>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</si>
  <si>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</si>
  <si>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</si>
  <si>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</si>
  <si>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</si>
  <si>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</si>
  <si>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</si>
  <si>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</si>
  <si>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</si>
  <si>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</si>
  <si>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</si>
  <si>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</si>
  <si>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</si>
  <si>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</si>
  <si>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</si>
  <si>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</si>
  <si>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</si>
  <si>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</si>
  <si>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</si>
  <si>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</si>
  <si>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</si>
  <si>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</si>
  <si>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</si>
  <si>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</si>
  <si>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</si>
  <si>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</si>
  <si>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</si>
  <si>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</si>
  <si>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</si>
  <si>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</si>
  <si>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</si>
  <si>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</si>
  <si>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</si>
  <si>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</si>
  <si>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</si>
  <si>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</si>
  <si>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</si>
  <si>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</si>
  <si>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</si>
  <si>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</si>
  <si>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</si>
  <si>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</si>
  <si>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</si>
  <si>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</si>
  <si>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</si>
  <si>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</si>
  <si>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</si>
  <si>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</si>
  <si>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</si>
  <si>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</si>
  <si>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</si>
  <si>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</si>
  <si>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</si>
  <si>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</si>
  <si>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</si>
  <si>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</si>
  <si>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</si>
  <si>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</si>
  <si>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</si>
  <si>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</si>
  <si>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</si>
  <si>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</si>
  <si>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</si>
  <si>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</si>
  <si>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</si>
  <si>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</si>
  <si>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</si>
  <si>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</si>
  <si>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</si>
  <si>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</si>
  <si>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</si>
  <si>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</si>
  <si>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</si>
  <si>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</si>
  <si>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</si>
  <si>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</si>
  <si>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</si>
  <si>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</si>
  <si>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</si>
  <si>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</si>
  <si>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</si>
  <si>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</si>
  <si>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</si>
  <si>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</si>
  <si>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</si>
  <si>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</si>
  <si>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</si>
  <si>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</si>
  <si>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</si>
  <si>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</si>
  <si>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</si>
  <si>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</si>
  <si>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</si>
  <si>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</si>
  <si>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</si>
  <si>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</si>
  <si>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</si>
  <si>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</si>
  <si>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</si>
  <si>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</si>
  <si>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</si>
  <si>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</si>
  <si>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</si>
  <si>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</si>
  <si>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</si>
  <si>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</si>
  <si>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</si>
  <si>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</si>
  <si>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</si>
  <si>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</si>
  <si>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</si>
  <si>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</si>
  <si>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</si>
  <si>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</si>
  <si>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</si>
  <si>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</si>
  <si>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</si>
  <si>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</si>
  <si>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</si>
  <si>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</si>
  <si>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</si>
  <si>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</si>
  <si>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</si>
  <si>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</si>
  <si>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</si>
  <si>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</si>
  <si>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</si>
  <si>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</si>
  <si>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</si>
  <si>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</si>
  <si>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</si>
  <si>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</si>
  <si>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</si>
  <si>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</si>
  <si>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</si>
  <si>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</si>
  <si>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</si>
  <si>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</si>
  <si>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</si>
  <si>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</si>
  <si>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</si>
  <si>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</si>
  <si>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</si>
  <si>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</si>
  <si>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</si>
  <si>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</si>
  <si>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</si>
  <si>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</si>
  <si>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</si>
  <si>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</si>
  <si>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</si>
  <si>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</si>
  <si>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</si>
  <si>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</si>
  <si>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</si>
  <si>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</si>
  <si>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</si>
  <si>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</si>
  <si>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</si>
  <si>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</si>
  <si>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</si>
  <si>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</si>
  <si>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</si>
  <si>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</si>
  <si>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</si>
  <si>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</si>
  <si>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</si>
  <si>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</si>
  <si>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</si>
  <si>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</si>
  <si>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</si>
  <si>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</si>
  <si>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</si>
  <si>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</si>
  <si>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</si>
  <si>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</si>
  <si>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</si>
  <si>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</si>
  <si>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</si>
  <si>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</si>
  <si>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</si>
  <si>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</si>
  <si>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</si>
  <si>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</si>
  <si>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</si>
  <si>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</si>
  <si>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</si>
  <si>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</si>
  <si>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</si>
  <si>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</si>
  <si>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</si>
  <si>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</si>
  <si>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</si>
  <si>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</si>
  <si>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</si>
  <si>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</si>
  <si>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</si>
  <si>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</si>
  <si>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</si>
  <si>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</si>
  <si>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</si>
  <si>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</si>
  <si>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</si>
  <si>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</si>
  <si>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</si>
  <si>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</si>
  <si>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</si>
  <si>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</si>
  <si>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</si>
  <si>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</si>
  <si>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</si>
  <si>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</si>
  <si>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</si>
  <si>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</si>
  <si>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</si>
  <si>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</si>
  <si>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</si>
  <si>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</si>
  <si>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</si>
  <si>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</si>
  <si>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</si>
  <si>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</si>
  <si>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</si>
  <si>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</si>
  <si>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</si>
  <si>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</si>
  <si>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</si>
  <si>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</si>
  <si>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</si>
  <si>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</si>
  <si>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</si>
  <si>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</si>
  <si>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</si>
  <si>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</si>
  <si>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</si>
  <si>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</si>
  <si>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</si>
  <si>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</si>
  <si>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</si>
  <si>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</si>
  <si>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</si>
  <si>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</si>
  <si>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</si>
  <si>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</si>
  <si>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</si>
  <si>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</si>
  <si>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</si>
  <si>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</si>
  <si>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</si>
  <si>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</si>
  <si>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</si>
  <si>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</si>
  <si>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</si>
  <si>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</si>
  <si>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</si>
  <si>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</si>
  <si>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</si>
  <si>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</si>
  <si>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</si>
  <si>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</si>
  <si>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</si>
  <si>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</si>
  <si>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</si>
  <si>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</si>
  <si>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</si>
  <si>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</si>
  <si>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</si>
  <si>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</si>
  <si>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</si>
  <si>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</si>
  <si>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</si>
  <si>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</si>
  <si>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</si>
  <si>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</si>
  <si>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</si>
  <si>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</si>
  <si>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</si>
  <si>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</si>
  <si>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</si>
  <si>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</si>
  <si>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</si>
  <si>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</si>
  <si>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</si>
  <si>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</si>
  <si>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</si>
  <si>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</si>
  <si>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</si>
  <si>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</si>
  <si>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</si>
  <si>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</si>
  <si>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</si>
  <si>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</si>
  <si>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</si>
  <si>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</si>
  <si>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</si>
  <si>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</si>
  <si>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</si>
  <si>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</si>
  <si>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</si>
  <si>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</si>
  <si>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</si>
  <si>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</si>
  <si>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</si>
  <si>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</si>
  <si>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</si>
  <si>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</si>
  <si>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</si>
  <si>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</si>
  <si>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</si>
  <si>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</si>
  <si>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</si>
  <si>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</si>
  <si>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</si>
  <si>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</si>
  <si>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</si>
  <si>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</si>
  <si>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</si>
  <si>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</si>
  <si>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</si>
  <si>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</si>
  <si>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</si>
  <si>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</si>
  <si>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</si>
  <si>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</si>
  <si>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</si>
  <si>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</si>
  <si>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</si>
  <si>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</si>
  <si>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</si>
  <si>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</si>
  <si>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</si>
  <si>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</si>
  <si>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</si>
  <si>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</si>
  <si>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</si>
  <si>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</si>
  <si>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</si>
  <si>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</si>
  <si>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</si>
  <si>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</si>
  <si>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</si>
  <si>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</si>
  <si>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</si>
  <si>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</si>
  <si>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</si>
  <si>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</si>
  <si>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</si>
  <si>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</si>
  <si>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</si>
  <si>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</si>
  <si>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</si>
  <si>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</si>
  <si>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</si>
  <si>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</si>
  <si>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</si>
  <si>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</si>
  <si>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</si>
  <si>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</si>
  <si>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</si>
  <si>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</si>
  <si>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</si>
  <si>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</si>
  <si>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</si>
  <si>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</si>
  <si>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</si>
  <si>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</si>
  <si>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</si>
  <si>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</si>
  <si>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</si>
  <si>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</si>
  <si>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</si>
  <si>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</si>
  <si>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</si>
  <si>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</si>
  <si>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</si>
  <si>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</si>
  <si>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</si>
  <si>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</si>
  <si>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</si>
  <si>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</si>
  <si>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</si>
  <si>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</si>
  <si>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</si>
  <si>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</si>
  <si>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</si>
  <si>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</si>
  <si>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</si>
  <si>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</si>
  <si>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</si>
  <si>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</si>
  <si>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</si>
  <si>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</si>
  <si>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</si>
  <si>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</si>
  <si>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</si>
  <si>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</si>
  <si>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</si>
  <si>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</si>
  <si>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</si>
  <si>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</si>
  <si>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</si>
  <si>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</si>
  <si>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</si>
  <si>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</si>
  <si>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</si>
  <si>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</si>
  <si>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</si>
  <si>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</si>
  <si>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</si>
  <si>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</si>
  <si>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</si>
  <si>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</si>
  <si>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</si>
  <si>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</si>
  <si>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</si>
  <si>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</si>
  <si>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</si>
  <si>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</si>
  <si>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</si>
  <si>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</si>
  <si>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</si>
  <si>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</si>
  <si>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</si>
  <si>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</si>
  <si>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</si>
  <si>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</si>
  <si>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</si>
  <si>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</si>
  <si>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</si>
  <si>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</si>
  <si>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</si>
  <si>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</si>
  <si>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</si>
  <si>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</si>
  <si>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</si>
  <si>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</si>
  <si>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</si>
  <si>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</si>
  <si>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</si>
  <si>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</si>
  <si>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</si>
  <si>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</si>
  <si>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</si>
  <si>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</si>
  <si>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</si>
  <si>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</si>
  <si>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</si>
  <si>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</si>
  <si>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</si>
  <si>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</si>
  <si>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</si>
  <si>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</si>
  <si>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</si>
  <si>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</si>
  <si>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</si>
  <si>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</si>
  <si>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</si>
  <si>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</si>
  <si>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</si>
  <si>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</si>
  <si>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</si>
  <si>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</si>
  <si>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</si>
  <si>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</si>
  <si>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</si>
  <si>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</si>
  <si>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</si>
  <si>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</si>
  <si>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</si>
  <si>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</si>
  <si>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</si>
  <si>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</si>
  <si>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</si>
  <si>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</si>
  <si>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</si>
  <si>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</si>
  <si>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</si>
  <si>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</si>
  <si>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</si>
  <si>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</si>
  <si>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</si>
  <si>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</si>
  <si>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</si>
  <si>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</si>
  <si>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</si>
  <si>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</si>
  <si>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</si>
  <si>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</si>
  <si>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</si>
  <si>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</si>
  <si>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</si>
  <si>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</si>
  <si>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</si>
  <si>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</si>
  <si>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</si>
  <si>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</si>
  <si>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</si>
  <si>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</si>
  <si>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</si>
  <si>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</si>
  <si>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</si>
  <si>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</si>
  <si>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</si>
  <si>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</si>
  <si>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</si>
  <si>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</si>
  <si>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</si>
  <si>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</si>
  <si>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</si>
  <si>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</si>
  <si>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</si>
  <si>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</si>
  <si>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</si>
  <si>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</si>
  <si>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</si>
  <si>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</si>
  <si>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</si>
  <si>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</si>
  <si>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</si>
  <si>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</si>
  <si>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</si>
  <si>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</si>
  <si>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</si>
  <si>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</si>
  <si>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</si>
  <si>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</si>
  <si>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</si>
  <si>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</si>
  <si>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</si>
  <si>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</si>
  <si>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</si>
  <si>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</si>
  <si>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</si>
  <si>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</si>
  <si>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</si>
  <si>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</si>
  <si>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</si>
  <si>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</si>
  <si>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</si>
  <si>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</si>
  <si>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</si>
  <si>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</si>
  <si>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</si>
  <si>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</si>
  <si>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</si>
  <si>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</si>
  <si>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</si>
  <si>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</si>
  <si>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</si>
  <si>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</si>
  <si>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</si>
  <si>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</si>
  <si>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</si>
  <si>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</si>
  <si>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</si>
  <si>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</si>
  <si>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</si>
  <si>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</si>
  <si>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</si>
  <si>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</si>
  <si>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</si>
  <si>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</si>
  <si>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</si>
  <si>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</si>
  <si>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</si>
  <si>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</si>
  <si>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</si>
  <si>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</si>
  <si>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</si>
  <si>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</si>
  <si>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</si>
  <si>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</si>
  <si>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</si>
  <si>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</si>
  <si>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</si>
  <si>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</si>
  <si>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</si>
  <si>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</si>
  <si>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</si>
  <si>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</si>
  <si>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</si>
  <si>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</si>
  <si>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</si>
  <si>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</si>
  <si>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</si>
  <si>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</si>
  <si>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</si>
  <si>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</si>
  <si>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</si>
  <si>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</si>
  <si>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</si>
  <si>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</si>
  <si>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</si>
  <si>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</si>
  <si>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</si>
  <si>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</si>
  <si>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</si>
  <si>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</si>
  <si>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</si>
  <si>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</si>
  <si>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</si>
  <si>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</si>
  <si>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</si>
  <si>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</si>
  <si>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</si>
  <si>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</si>
  <si>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</si>
  <si>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</si>
  <si>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</si>
  <si>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</si>
  <si>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</si>
  <si>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</si>
  <si>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</si>
  <si>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</si>
  <si>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</si>
  <si>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</si>
  <si>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</si>
  <si>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</si>
  <si>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</si>
  <si>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</si>
  <si>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</si>
  <si>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</si>
  <si>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</si>
  <si>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</si>
  <si>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</si>
  <si>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</si>
  <si>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</si>
  <si>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</si>
  <si>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</si>
  <si>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</si>
  <si>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</si>
  <si>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</si>
  <si>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</si>
  <si>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</si>
  <si>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</si>
  <si>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</si>
  <si>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</si>
  <si>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</si>
  <si>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</si>
  <si>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</si>
  <si>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</si>
  <si>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</si>
  <si>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</si>
  <si>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</si>
  <si>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</si>
  <si>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</si>
  <si>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</si>
  <si>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</si>
  <si>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</si>
  <si>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</si>
  <si>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</si>
  <si>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</si>
  <si>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</si>
  <si>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</si>
  <si>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</si>
  <si>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</si>
  <si>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</si>
  <si>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</si>
  <si>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</si>
  <si>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</si>
  <si>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</si>
  <si>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</si>
  <si>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</si>
  <si>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</si>
  <si>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</si>
  <si>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</si>
  <si>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</si>
  <si>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</si>
  <si>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</si>
  <si>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</si>
  <si>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</si>
  <si>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</si>
  <si>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</si>
  <si>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</si>
  <si>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</si>
  <si>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</si>
  <si>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</si>
  <si>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</si>
  <si>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</si>
  <si>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</si>
  <si>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</si>
  <si>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</si>
  <si>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</si>
  <si>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</si>
  <si>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</si>
  <si>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</si>
  <si>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</si>
  <si>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</si>
  <si>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</si>
  <si>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</si>
  <si>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</si>
  <si>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</si>
  <si>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</si>
  <si>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</si>
  <si>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</si>
  <si>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</si>
  <si>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</si>
  <si>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</si>
  <si>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</si>
  <si>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</si>
  <si>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</si>
  <si>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</si>
  <si>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</si>
  <si>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</si>
  <si>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</si>
  <si>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</si>
  <si>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</si>
  <si>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</si>
  <si>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</si>
  <si>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</si>
  <si>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</si>
  <si>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</si>
  <si>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</si>
  <si>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</si>
  <si>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</si>
  <si>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</si>
  <si>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</si>
  <si>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</si>
  <si>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</si>
  <si>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</si>
  <si>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</si>
  <si>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</si>
  <si>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</si>
  <si>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</si>
  <si>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</si>
  <si>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</si>
  <si>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</si>
  <si>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</si>
  <si>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</si>
  <si>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</si>
  <si>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</si>
  <si>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</si>
  <si>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</si>
  <si>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</si>
  <si>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</si>
  <si>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</si>
  <si>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</si>
  <si>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</si>
  <si>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</si>
  <si>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</si>
  <si>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</si>
  <si>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</si>
  <si>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</si>
  <si>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</si>
  <si>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</si>
  <si>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</si>
  <si>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</si>
  <si>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</si>
  <si>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</si>
  <si>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</si>
  <si>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</si>
  <si>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</si>
  <si>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</si>
  <si>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</si>
  <si>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</si>
  <si>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</si>
  <si>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</si>
  <si>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</si>
  <si>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</si>
  <si>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</si>
  <si>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</si>
  <si>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</si>
  <si>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</si>
  <si>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</si>
  <si>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</si>
  <si>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</si>
  <si>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</si>
  <si>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</si>
  <si>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</si>
  <si>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</si>
  <si>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</si>
  <si>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</si>
  <si>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</si>
  <si>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</si>
  <si>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</si>
  <si>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</si>
  <si>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</si>
  <si>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</si>
  <si>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</si>
  <si>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</si>
  <si>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</si>
  <si>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</si>
  <si>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</si>
  <si>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</si>
  <si>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</si>
  <si>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</si>
  <si>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</si>
  <si>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</si>
  <si>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</si>
  <si>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</si>
  <si>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</si>
  <si>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</si>
  <si>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</si>
  <si>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</si>
  <si>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</si>
  <si>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</si>
  <si>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</si>
  <si>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</si>
  <si>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</si>
  <si>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</si>
  <si>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</si>
  <si>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</si>
  <si>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</si>
  <si>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</si>
  <si>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</si>
  <si>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</si>
  <si>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</si>
  <si>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</si>
  <si>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</si>
  <si>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</si>
  <si>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</si>
  <si>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</si>
  <si>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</si>
  <si>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</si>
  <si>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</si>
  <si>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</si>
  <si>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</si>
  <si>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</si>
  <si>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</si>
  <si>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</si>
  <si>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</si>
  <si>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</si>
  <si>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</si>
  <si>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</si>
  <si>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</si>
  <si>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</si>
  <si>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</si>
  <si>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</si>
  <si>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</si>
  <si>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</si>
  <si>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</si>
  <si>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</si>
  <si>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</si>
  <si>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</si>
  <si>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</si>
  <si>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</si>
  <si>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</si>
  <si>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</si>
  <si>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</si>
  <si>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</si>
  <si>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</si>
  <si>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</si>
  <si>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</si>
  <si>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</si>
  <si>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</si>
  <si>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</si>
  <si>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</si>
  <si>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</si>
  <si>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</si>
  <si>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</si>
  <si>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</si>
  <si>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</si>
  <si>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</si>
  <si>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</si>
  <si>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</si>
  <si>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</si>
  <si>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</si>
  <si>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</si>
  <si>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</si>
  <si>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</si>
  <si>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</si>
  <si>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</si>
  <si>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</si>
  <si>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</si>
  <si>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</si>
  <si>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</si>
  <si>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</si>
  <si>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</si>
  <si>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</si>
  <si>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</si>
  <si>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</si>
  <si>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</si>
  <si>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</si>
  <si>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</si>
  <si>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</si>
  <si>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</si>
  <si>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</si>
  <si>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</si>
  <si>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</si>
  <si>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</si>
  <si>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</si>
  <si>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</si>
  <si>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</si>
  <si>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</si>
  <si>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</si>
  <si>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</si>
  <si>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</si>
  <si>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</si>
  <si>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</si>
  <si>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</si>
  <si>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</si>
  <si>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</si>
  <si>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</si>
  <si>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</si>
  <si>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</si>
  <si>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</si>
  <si>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</si>
  <si>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</si>
  <si>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</si>
  <si>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</si>
  <si>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</si>
  <si>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</si>
  <si>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</si>
  <si>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</si>
  <si>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</si>
  <si>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</si>
  <si>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</si>
  <si>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</si>
  <si>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</si>
  <si>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</si>
  <si>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</si>
  <si>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</si>
  <si>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</si>
  <si>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</si>
  <si>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</si>
  <si>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</si>
  <si>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</si>
  <si>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</si>
  <si>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</si>
  <si>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</si>
  <si>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</si>
  <si>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</si>
  <si>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</si>
  <si>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</si>
  <si>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</si>
  <si>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</si>
  <si>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</si>
  <si>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</si>
  <si>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</si>
  <si>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</si>
  <si>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</si>
  <si>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</si>
  <si>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</si>
  <si>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</si>
  <si>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</si>
  <si>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</si>
  <si>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</si>
  <si>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</si>
  <si>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</si>
  <si>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</si>
  <si>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</si>
  <si>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</si>
  <si>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</si>
  <si>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</si>
  <si>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</si>
  <si>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</si>
  <si>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</si>
  <si>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</si>
  <si>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</si>
  <si>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</si>
  <si>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</si>
  <si>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</si>
  <si>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</si>
  <si>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</si>
  <si>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</si>
  <si>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</si>
  <si>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</si>
  <si>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</si>
  <si>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</si>
  <si>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</si>
  <si>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</si>
  <si>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</si>
  <si>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</si>
  <si>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</si>
  <si>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</si>
  <si>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</si>
  <si>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</si>
  <si>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</si>
  <si>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</si>
  <si>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</si>
  <si>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</si>
  <si>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</si>
  <si>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</si>
  <si>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</si>
  <si>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</si>
  <si>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</si>
  <si>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</si>
  <si>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</si>
  <si>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</si>
  <si>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</si>
  <si>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</si>
  <si>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</si>
  <si>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</si>
  <si>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</si>
  <si>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</si>
  <si>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</si>
  <si>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</si>
  <si>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</si>
  <si>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</si>
  <si>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</si>
  <si>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</si>
  <si>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</si>
  <si>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</si>
  <si>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</si>
  <si>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</si>
  <si>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</si>
  <si>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</si>
  <si>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</si>
  <si>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</si>
  <si>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</si>
  <si>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</si>
  <si>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</si>
  <si>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</si>
  <si>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</si>
  <si>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</si>
  <si>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</si>
  <si>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</si>
  <si>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</si>
  <si>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</si>
  <si>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</si>
  <si>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</si>
  <si>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</si>
  <si>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</si>
  <si>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</si>
  <si>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</si>
  <si>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</si>
  <si>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</si>
  <si>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</si>
  <si>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</si>
  <si>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</si>
  <si>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</si>
  <si>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</si>
  <si>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</si>
  <si>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</si>
  <si>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</si>
  <si>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</si>
  <si>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</si>
  <si>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</si>
  <si>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</si>
  <si>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</si>
  <si>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</si>
  <si>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</si>
  <si>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</si>
  <si>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</si>
  <si>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</si>
  <si>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</si>
  <si>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</si>
  <si>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</si>
  <si>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</si>
  <si>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</si>
  <si>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</si>
  <si>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</si>
  <si>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</si>
  <si>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</si>
  <si>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</si>
  <si>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</si>
  <si>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</si>
  <si>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</si>
  <si>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</si>
  <si>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</si>
  <si>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</si>
  <si>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</si>
  <si>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</si>
  <si>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</si>
  <si>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</si>
  <si>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</si>
  <si>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</si>
  <si>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</si>
  <si>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</si>
  <si>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</si>
  <si>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</si>
  <si>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</si>
  <si>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</si>
  <si>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</si>
  <si>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</si>
  <si>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</si>
  <si>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</si>
  <si>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</si>
  <si>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</si>
  <si>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</si>
  <si>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</si>
  <si>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</si>
  <si>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</si>
  <si>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</si>
  <si>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</si>
  <si>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</si>
  <si>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</si>
  <si>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</si>
  <si>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</si>
  <si>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</si>
  <si>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</si>
  <si>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</si>
  <si>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</si>
  <si>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</si>
  <si>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</si>
  <si>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</si>
  <si>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</si>
  <si>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</si>
  <si>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</si>
  <si>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</si>
  <si>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</si>
  <si>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</si>
  <si>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</si>
  <si>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</si>
  <si>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</si>
  <si>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</si>
  <si>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</si>
  <si>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</si>
  <si>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</si>
  <si>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</si>
  <si>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</si>
  <si>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</si>
  <si>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</si>
  <si>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</si>
  <si>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</si>
  <si>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</si>
  <si>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</si>
  <si>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</si>
  <si>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</si>
  <si>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</si>
  <si>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</si>
  <si>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</si>
  <si>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</si>
  <si>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</si>
  <si>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</si>
  <si>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</si>
  <si>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</si>
  <si>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</si>
  <si>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</si>
  <si>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</si>
  <si>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</si>
  <si>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</si>
  <si>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</si>
  <si>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</si>
  <si>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</si>
  <si>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</si>
  <si>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</si>
  <si>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</si>
  <si>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</si>
  <si>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</si>
  <si>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</si>
  <si>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</si>
  <si>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</si>
  <si>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</si>
  <si>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</si>
  <si>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</si>
  <si>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</si>
  <si>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</si>
  <si>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</si>
  <si>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</si>
  <si>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</si>
  <si>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</si>
  <si>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</si>
  <si>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</si>
  <si>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</si>
  <si>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</si>
  <si>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</si>
  <si>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</si>
  <si>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</si>
  <si>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</si>
  <si>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</si>
  <si>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</si>
  <si>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</si>
  <si>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</si>
  <si>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</si>
  <si>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</si>
  <si>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</si>
  <si>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</si>
  <si>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</si>
  <si>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</si>
  <si>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</si>
  <si>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</si>
  <si>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</si>
  <si>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</si>
  <si>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</si>
  <si>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</si>
  <si>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</si>
  <si>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</si>
  <si>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</si>
  <si>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</si>
  <si>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</si>
  <si>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</si>
  <si>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</si>
  <si>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</si>
  <si>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</si>
  <si>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</si>
  <si>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</si>
  <si>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</si>
  <si>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</si>
  <si>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</si>
  <si>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</si>
  <si>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</si>
  <si>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</si>
  <si>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</si>
  <si>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</si>
  <si>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</si>
  <si>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</si>
  <si>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</si>
  <si>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</si>
  <si>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</si>
  <si>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</si>
  <si>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</si>
  <si>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</si>
  <si>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</si>
  <si>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</si>
  <si>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</si>
  <si>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</si>
  <si>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</si>
  <si>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</si>
  <si>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</si>
  <si>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</si>
  <si>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</si>
  <si>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</si>
  <si>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</si>
  <si>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</si>
  <si>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</si>
  <si>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</si>
  <si>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</si>
  <si>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</si>
  <si>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</si>
  <si>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</si>
  <si>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</si>
  <si>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</si>
  <si>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</si>
  <si>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</si>
  <si>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</si>
  <si>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</si>
  <si>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</si>
  <si>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</si>
  <si>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</si>
  <si>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</si>
  <si>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</si>
  <si>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</si>
  <si>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</si>
  <si>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</si>
  <si>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</si>
  <si>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</si>
  <si>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</si>
  <si>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</si>
  <si>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</si>
  <si>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</si>
  <si>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</si>
  <si>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</si>
  <si>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</si>
  <si>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</si>
  <si>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</si>
  <si>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</si>
  <si>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</si>
  <si>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</si>
  <si>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</si>
  <si>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</si>
  <si>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</si>
  <si>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</si>
  <si>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</si>
  <si>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</si>
  <si>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</si>
  <si>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</si>
  <si>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</si>
  <si>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</si>
  <si>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</si>
  <si>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</si>
  <si>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</si>
  <si>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</si>
  <si>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</si>
  <si>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</si>
  <si>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</si>
  <si>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</si>
  <si>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</si>
  <si>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</si>
  <si>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</si>
  <si>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</si>
  <si>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</si>
  <si>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</si>
  <si>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</si>
  <si>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</si>
  <si>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</si>
  <si>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</si>
  <si>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</si>
  <si>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</si>
  <si>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</si>
  <si>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</si>
  <si>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</si>
  <si>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</si>
  <si>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</si>
  <si>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</si>
  <si>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</si>
  <si>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</si>
  <si>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</si>
  <si>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</si>
  <si>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</si>
  <si>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</si>
  <si>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</si>
  <si>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</si>
  <si>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</si>
  <si>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</si>
  <si>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</si>
  <si>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</si>
  <si>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</si>
  <si>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</si>
  <si>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</si>
  <si>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</si>
  <si>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</si>
  <si>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</si>
  <si>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</si>
  <si>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</si>
  <si>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</si>
  <si>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</si>
  <si>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</si>
  <si>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</si>
  <si>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</si>
  <si>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</si>
  <si>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</si>
  <si>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</si>
  <si>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</si>
  <si>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</si>
  <si>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</si>
  <si>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</si>
  <si>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</si>
  <si>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</si>
  <si>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</si>
  <si>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</si>
  <si>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</si>
  <si>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</si>
  <si>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</si>
  <si>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</si>
  <si>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</si>
  <si>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</si>
  <si>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</si>
  <si>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</si>
  <si>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</si>
  <si>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</si>
  <si>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</si>
  <si>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</si>
  <si>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</si>
  <si>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</si>
  <si>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</si>
  <si>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</si>
  <si>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</si>
  <si>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</si>
  <si>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</si>
  <si>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</si>
  <si>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</si>
  <si>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</si>
  <si>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</si>
  <si>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</si>
  <si>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</si>
  <si>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</si>
  <si>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</si>
  <si>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</si>
  <si>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</si>
  <si>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</si>
  <si>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</si>
  <si>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</si>
  <si>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</si>
  <si>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</si>
  <si>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</si>
  <si>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</si>
  <si>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</si>
  <si>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</si>
  <si>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</si>
  <si>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</si>
  <si>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</si>
  <si>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</si>
  <si>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</si>
  <si>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</si>
  <si>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</si>
  <si>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</si>
  <si>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</si>
  <si>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</si>
  <si>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</si>
  <si>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</si>
  <si>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</si>
  <si>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</si>
  <si>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</si>
  <si>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</si>
  <si>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</si>
  <si>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</si>
  <si>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</si>
  <si>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</si>
  <si>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</si>
  <si>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</si>
  <si>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</si>
  <si>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</si>
  <si>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</si>
  <si>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</si>
  <si>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</si>
  <si>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</si>
  <si>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</si>
  <si>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</si>
  <si>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</si>
  <si>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</si>
  <si>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</si>
  <si>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</si>
  <si>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</si>
  <si>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</si>
  <si>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</si>
  <si>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</si>
  <si>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</si>
  <si>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</si>
  <si>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</si>
  <si>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</si>
  <si>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</si>
  <si>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</si>
  <si>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</si>
  <si>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</si>
  <si>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</si>
  <si>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</si>
  <si>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</si>
  <si>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</si>
  <si>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</si>
  <si>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</si>
  <si>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</si>
  <si>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</si>
  <si>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</si>
  <si>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</si>
  <si>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</si>
  <si>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</si>
  <si>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</si>
  <si>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</si>
  <si>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</si>
  <si>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</si>
  <si>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</si>
  <si>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</si>
  <si>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</si>
  <si>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</si>
  <si>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</si>
  <si>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</si>
  <si>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</si>
  <si>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</si>
  <si>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</si>
  <si>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</si>
  <si>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</si>
  <si>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</si>
  <si>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</si>
  <si>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</si>
  <si>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</si>
  <si>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</si>
  <si>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</si>
  <si>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</si>
  <si>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</si>
  <si>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</si>
  <si>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</si>
  <si>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</si>
  <si>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</si>
  <si>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</si>
  <si>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</si>
  <si>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</si>
  <si>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</si>
  <si>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</si>
  <si>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</si>
  <si>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</si>
  <si>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</si>
  <si>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</si>
  <si>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</si>
  <si>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</si>
  <si>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</si>
  <si>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</si>
  <si>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</si>
  <si>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</si>
  <si>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</si>
  <si>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</si>
  <si>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</si>
  <si>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</si>
  <si>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</si>
  <si>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</si>
  <si>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</si>
  <si>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</si>
  <si>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</si>
  <si>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</si>
  <si>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</si>
  <si>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</si>
  <si>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</si>
  <si>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</si>
  <si>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</si>
  <si>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</si>
  <si>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</si>
  <si>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</si>
  <si>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</si>
  <si>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</si>
  <si>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</si>
  <si>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</si>
  <si>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</si>
  <si>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</si>
  <si>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</si>
  <si>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</si>
  <si>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</si>
  <si>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</si>
  <si>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</si>
  <si>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</si>
  <si>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</si>
  <si>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</si>
  <si>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</si>
  <si>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</si>
  <si>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</si>
  <si>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</si>
  <si>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</si>
  <si>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</si>
  <si>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</si>
  <si>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</si>
  <si>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</si>
  <si>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</si>
  <si>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</si>
  <si>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</si>
  <si>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</si>
  <si>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</si>
  <si>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</si>
  <si>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</si>
  <si>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</si>
  <si>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</si>
  <si>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</si>
  <si>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</si>
  <si>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</si>
  <si>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</si>
  <si>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</si>
  <si>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</si>
  <si>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</si>
  <si>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</si>
  <si>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</si>
  <si>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</si>
  <si>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</si>
  <si>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</si>
  <si>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</si>
  <si>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</si>
  <si>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</si>
  <si>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</si>
  <si>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</si>
  <si>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</si>
  <si>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</si>
  <si>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</si>
  <si>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</si>
  <si>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</si>
  <si>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</si>
  <si>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</si>
  <si>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</si>
  <si>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</si>
  <si>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</si>
  <si>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</si>
  <si>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</si>
  <si>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</si>
  <si>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</si>
  <si>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</si>
  <si>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</si>
  <si>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</si>
  <si>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</si>
  <si>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</si>
  <si>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</si>
  <si>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</si>
  <si>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</si>
  <si>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</si>
  <si>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</si>
  <si>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</si>
  <si>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</si>
  <si>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</si>
  <si>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</si>
  <si>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</si>
  <si>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</si>
  <si>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</si>
  <si>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</si>
  <si>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</si>
  <si>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</si>
  <si>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</si>
  <si>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</si>
  <si>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</si>
  <si>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</si>
  <si>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</si>
  <si>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</si>
  <si>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</si>
  <si>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</si>
  <si>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</si>
  <si>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</si>
  <si>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</si>
  <si>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</si>
  <si>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</si>
  <si>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</si>
  <si>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</si>
  <si>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</si>
  <si>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</si>
  <si>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</si>
  <si>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</si>
  <si>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</si>
  <si>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</si>
  <si>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</si>
  <si>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</si>
  <si>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</si>
  <si>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</si>
  <si>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</si>
  <si>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</si>
  <si>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</si>
  <si>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</si>
  <si>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</si>
  <si>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</si>
  <si>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</si>
  <si>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</si>
  <si>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</si>
  <si>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</si>
  <si>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</si>
  <si>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</si>
  <si>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</si>
  <si>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</si>
  <si>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</si>
  <si>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</si>
  <si>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</si>
  <si>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</si>
  <si>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</si>
  <si>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</si>
  <si>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</si>
  <si>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</si>
  <si>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</si>
  <si>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</si>
  <si>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</si>
  <si>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</si>
  <si>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</si>
  <si>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</si>
  <si>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</si>
  <si>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</si>
  <si>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</si>
  <si>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</si>
  <si>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</si>
  <si>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</si>
  <si>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</si>
  <si>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</si>
  <si>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</si>
  <si>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</si>
  <si>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</si>
  <si>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</si>
  <si>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</si>
  <si>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</si>
  <si>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</si>
  <si>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</si>
  <si>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</si>
  <si>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</si>
  <si>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</si>
  <si>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</si>
  <si>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</si>
  <si>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</si>
  <si>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</si>
  <si>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</si>
  <si>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</si>
  <si>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</si>
  <si>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</si>
  <si>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</si>
  <si>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</si>
  <si>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</si>
  <si>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</si>
  <si>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</si>
  <si>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</si>
  <si>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</si>
  <si>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</si>
  <si>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</si>
  <si>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</si>
  <si>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</si>
  <si>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</si>
  <si>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</si>
  <si>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</si>
  <si>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</si>
  <si>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</si>
  <si>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</si>
  <si>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</si>
  <si>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</si>
  <si>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</si>
  <si>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</si>
  <si>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</si>
  <si>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</si>
  <si>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</si>
  <si>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</si>
  <si>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</si>
  <si>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</si>
  <si>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</si>
  <si>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</si>
  <si>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</si>
  <si>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</si>
  <si>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</si>
  <si>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</si>
  <si>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</si>
  <si>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</si>
  <si>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</si>
  <si>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</si>
  <si>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</si>
  <si>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</si>
  <si>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</si>
  <si>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</si>
  <si>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</si>
  <si>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</si>
  <si>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</si>
  <si>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</si>
  <si>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</si>
  <si>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</si>
  <si>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</si>
  <si>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</si>
  <si>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</si>
  <si>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</si>
  <si>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</si>
  <si>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</si>
  <si>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</si>
  <si>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</si>
  <si>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</si>
  <si>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</si>
  <si>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</si>
  <si>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</si>
  <si>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</si>
  <si>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</si>
  <si>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</si>
  <si>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</si>
  <si>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</si>
  <si>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</si>
  <si>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</si>
  <si>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</si>
  <si>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</si>
  <si>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</si>
  <si>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</si>
  <si>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</si>
  <si>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</si>
  <si>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</si>
  <si>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</si>
  <si>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</si>
  <si>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</si>
  <si>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</si>
  <si>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</si>
  <si>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</si>
  <si>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</si>
  <si>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</si>
  <si>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</si>
  <si>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</si>
  <si>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</si>
  <si>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</si>
  <si>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</si>
  <si>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</si>
  <si>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</si>
  <si>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</si>
  <si>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</si>
  <si>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</si>
  <si>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</si>
  <si>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</si>
  <si>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</si>
  <si>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</si>
  <si>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</si>
  <si>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</si>
  <si>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</si>
  <si>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</si>
  <si>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</si>
  <si>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</si>
  <si>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</si>
  <si>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</si>
  <si>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</si>
  <si>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</si>
  <si>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</si>
  <si>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</si>
  <si>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</si>
  <si>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</si>
  <si>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</si>
  <si>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</si>
  <si>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</si>
  <si>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</si>
  <si>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</si>
  <si>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</si>
  <si>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</si>
  <si>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</si>
  <si>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</si>
  <si>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</si>
  <si>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</si>
  <si>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</si>
  <si>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</si>
  <si>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</si>
  <si>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</si>
  <si>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</si>
  <si>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</si>
  <si>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</si>
  <si>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</si>
  <si>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</si>
  <si>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</si>
  <si>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</si>
  <si>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</si>
  <si>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</si>
  <si>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</si>
  <si>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</si>
  <si>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</si>
  <si>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</si>
  <si>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</si>
  <si>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</si>
  <si>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</si>
  <si>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</si>
  <si>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</si>
  <si>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</si>
  <si>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</si>
  <si>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</si>
  <si>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</si>
  <si>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</si>
  <si>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</si>
  <si>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</si>
  <si>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</si>
  <si>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</si>
  <si>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</si>
  <si>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</si>
  <si>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</si>
  <si>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</si>
  <si>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</si>
  <si>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</si>
  <si>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</si>
  <si>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</si>
  <si>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</si>
  <si>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</si>
  <si>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</si>
  <si>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</si>
  <si>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</si>
  <si>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</si>
  <si>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</si>
  <si>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</si>
  <si>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</si>
  <si>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</si>
  <si>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</si>
  <si>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</si>
  <si>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</si>
  <si>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</si>
  <si>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</si>
  <si>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</si>
  <si>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</si>
  <si>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</si>
  <si>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</si>
  <si>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</si>
  <si>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</si>
  <si>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</si>
  <si>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</si>
  <si>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</si>
  <si>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</si>
  <si>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</si>
  <si>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</si>
  <si>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</si>
  <si>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</si>
  <si>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</si>
  <si>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</si>
  <si>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</si>
  <si>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</si>
  <si>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</si>
  <si>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</si>
  <si>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</si>
  <si>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</si>
  <si>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</si>
  <si>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</si>
  <si>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</si>
  <si>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</si>
  <si>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</si>
  <si>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</si>
  <si>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</si>
  <si>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</si>
  <si>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</si>
  <si>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</si>
  <si>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</si>
  <si>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</si>
  <si>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</si>
  <si>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</si>
  <si>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</si>
  <si>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</si>
  <si>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</si>
  <si>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</si>
  <si>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</si>
  <si>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</si>
  <si>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</si>
  <si>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</si>
  <si>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</si>
  <si>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</si>
  <si>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</si>
  <si>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</si>
  <si>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</si>
  <si>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</si>
  <si>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</si>
  <si>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</si>
  <si>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</si>
  <si>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</si>
  <si>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</si>
  <si>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</si>
  <si>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</si>
  <si>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</si>
  <si>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</si>
  <si>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</si>
  <si>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</si>
  <si>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</si>
  <si>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</si>
  <si>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</si>
  <si>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</si>
  <si>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</si>
  <si>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</si>
  <si>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</si>
  <si>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</si>
  <si>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</si>
  <si>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</si>
  <si>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</si>
  <si>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</si>
  <si>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</si>
  <si>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</si>
  <si>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</si>
  <si>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</si>
  <si>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</si>
  <si>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</si>
  <si>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</si>
  <si>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</si>
  <si>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</si>
  <si>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</si>
  <si>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</si>
  <si>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</si>
  <si>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</si>
  <si>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</si>
  <si>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</si>
  <si>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</si>
  <si>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</si>
  <si>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</si>
  <si>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</si>
  <si>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</si>
  <si>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</si>
  <si>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</si>
  <si>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</si>
  <si>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</si>
  <si>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</si>
  <si>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</si>
  <si>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</si>
  <si>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</si>
  <si>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</si>
  <si>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</si>
  <si>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</si>
  <si>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</si>
  <si>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</si>
  <si>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</si>
  <si>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</si>
  <si>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</si>
  <si>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</si>
  <si>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</si>
  <si>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</si>
  <si>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</si>
  <si>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</si>
  <si>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</si>
  <si>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</si>
  <si>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</si>
  <si>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</si>
  <si>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</si>
  <si>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</si>
  <si>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</si>
  <si>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</si>
  <si>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</si>
  <si>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</si>
  <si>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</si>
  <si>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</si>
  <si>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</si>
  <si>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</si>
  <si>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</si>
  <si>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</si>
  <si>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</si>
  <si>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</si>
  <si>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</si>
  <si>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</si>
  <si>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</si>
  <si>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</si>
  <si>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</si>
  <si>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</si>
  <si>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</si>
  <si>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</si>
  <si>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</si>
  <si>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</si>
  <si>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</si>
  <si>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</si>
  <si>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</si>
  <si>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</si>
  <si>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</si>
  <si>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</si>
  <si>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</si>
  <si>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</si>
  <si>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</si>
  <si>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</si>
  <si>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</si>
  <si>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</si>
  <si>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</si>
  <si>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</si>
  <si>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</si>
  <si>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</si>
  <si>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</si>
  <si>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</si>
  <si>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</si>
  <si>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</si>
  <si>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</si>
  <si>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</si>
  <si>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</si>
  <si>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</si>
  <si>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</si>
  <si>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</si>
  <si>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</si>
  <si>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</si>
  <si>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</si>
  <si>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</si>
  <si>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</si>
  <si>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</si>
  <si>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</si>
  <si>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</si>
  <si>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</si>
  <si>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</si>
  <si>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</si>
  <si>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</si>
  <si>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</si>
  <si>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</si>
  <si>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</si>
  <si>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</si>
  <si>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</si>
  <si>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</si>
  <si>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</si>
  <si>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</si>
  <si>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</si>
  <si>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</si>
  <si>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</si>
  <si>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</si>
  <si>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</si>
  <si>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</si>
  <si>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</si>
  <si>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</si>
  <si>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</si>
  <si>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</si>
  <si>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</si>
  <si>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</si>
  <si>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</si>
  <si>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</si>
  <si>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</si>
  <si>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</si>
  <si>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</si>
  <si>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</si>
  <si>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</si>
  <si>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</si>
  <si>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</si>
  <si>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</si>
  <si>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</si>
  <si>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</si>
  <si>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</si>
  <si>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</si>
  <si>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</si>
  <si>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</si>
  <si>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</si>
  <si>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</si>
  <si>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</si>
  <si>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</si>
  <si>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</si>
  <si>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</si>
  <si>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</si>
  <si>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</si>
  <si>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</si>
  <si>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</si>
  <si>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</si>
  <si>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</si>
  <si>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</si>
  <si>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</si>
  <si>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</si>
  <si>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</si>
  <si>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</si>
  <si>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</si>
  <si>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</si>
  <si>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</si>
  <si>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</si>
  <si>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</si>
  <si>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</si>
  <si>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</si>
  <si>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</si>
  <si>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</si>
  <si>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</si>
  <si>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</si>
  <si>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</si>
  <si>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</si>
  <si>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</si>
  <si>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</si>
  <si>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</si>
  <si>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</si>
  <si>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</si>
  <si>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</si>
  <si>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</si>
  <si>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</si>
  <si>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</si>
  <si>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</si>
  <si>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</si>
  <si>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</si>
  <si>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</si>
  <si>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</si>
  <si>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</si>
  <si>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</si>
  <si>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</si>
  <si>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</si>
  <si>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</si>
  <si>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</si>
  <si>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</si>
  <si>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</si>
  <si>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</si>
  <si>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</si>
  <si>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</si>
  <si>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</si>
  <si>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</si>
  <si>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</si>
  <si>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</si>
  <si>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</si>
  <si>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</si>
  <si>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</si>
  <si>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</si>
  <si>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</si>
  <si>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</si>
  <si>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</si>
  <si>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</si>
  <si>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</si>
  <si>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</si>
  <si>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</si>
  <si>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</si>
  <si>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</si>
  <si>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</si>
  <si>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</si>
  <si>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</si>
  <si>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</si>
  <si>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</si>
  <si>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</si>
  <si>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</si>
  <si>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</si>
  <si>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</si>
  <si>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</si>
  <si>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</si>
  <si>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</si>
  <si>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</si>
  <si>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</si>
  <si>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</si>
  <si>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</si>
  <si>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</si>
  <si>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</si>
  <si>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</si>
  <si>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</si>
  <si>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</si>
  <si>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</si>
  <si>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</si>
  <si>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</si>
  <si>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</si>
  <si>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</si>
  <si>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</si>
  <si>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</si>
  <si>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</si>
  <si>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</si>
  <si>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</si>
  <si>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</si>
  <si>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</si>
  <si>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</si>
  <si>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</si>
  <si>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</si>
  <si>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</si>
  <si>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</si>
  <si>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</si>
  <si>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</si>
  <si>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</si>
  <si>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</si>
  <si>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</si>
  <si>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</si>
  <si>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</si>
  <si>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</si>
  <si>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</si>
  <si>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</si>
  <si>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</si>
  <si>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</si>
  <si>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</si>
  <si>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</si>
  <si>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</si>
  <si>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</si>
  <si>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</si>
  <si>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</si>
  <si>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</si>
  <si>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</si>
  <si>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</si>
  <si>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</si>
  <si>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</si>
  <si>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</si>
  <si>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</si>
  <si>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</si>
  <si>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</si>
  <si>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</si>
  <si>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</si>
  <si>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</si>
  <si>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</si>
  <si>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</si>
  <si>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</si>
  <si>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</si>
  <si>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</si>
  <si>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</si>
  <si>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</si>
  <si>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</si>
  <si>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</si>
  <si>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</si>
  <si>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</si>
  <si>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</si>
  <si>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</si>
  <si>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</si>
  <si>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</si>
  <si>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</si>
  <si>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</si>
  <si>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</si>
  <si>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</si>
  <si>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</si>
  <si>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</si>
  <si>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</si>
  <si>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</si>
  <si>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</si>
  <si>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</si>
  <si>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</si>
  <si>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</si>
  <si>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</si>
  <si>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</si>
  <si>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</si>
  <si>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</si>
  <si>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</si>
  <si>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</si>
  <si>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</si>
  <si>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</si>
  <si>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</si>
  <si>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</si>
  <si>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</si>
  <si>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</si>
  <si>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</si>
  <si>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</si>
  <si>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</si>
  <si>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</si>
  <si>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</si>
  <si>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</si>
  <si>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</si>
  <si>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</si>
  <si>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</si>
  <si>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</si>
  <si>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</si>
  <si>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</si>
  <si>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</si>
  <si>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</si>
  <si>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</si>
  <si>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</si>
  <si>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</si>
  <si>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</si>
  <si>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</si>
  <si>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</si>
  <si>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</si>
  <si>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</si>
  <si>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</si>
  <si>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</si>
  <si>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</si>
  <si>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</si>
  <si>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</si>
  <si>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</si>
  <si>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</si>
  <si>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</si>
  <si>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</si>
  <si>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</si>
  <si>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</si>
  <si>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</si>
  <si>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</si>
  <si>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</si>
  <si>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</si>
  <si>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</si>
  <si>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</si>
  <si>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</si>
  <si>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</si>
  <si>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</si>
  <si>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</si>
  <si>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</si>
  <si>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</si>
  <si>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</si>
  <si>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</si>
  <si>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</si>
  <si>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</si>
  <si>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</si>
  <si>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</si>
  <si>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</si>
  <si>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</si>
  <si>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</si>
  <si>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</si>
  <si>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</si>
  <si>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</si>
  <si>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</si>
  <si>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</si>
  <si>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</si>
  <si>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</si>
  <si>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</si>
  <si>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</si>
  <si>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</si>
  <si>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</si>
  <si>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</si>
  <si>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</si>
  <si>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</si>
  <si>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</si>
  <si>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</si>
  <si>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</si>
  <si>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</si>
  <si>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</si>
  <si>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</si>
  <si>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</si>
  <si>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</si>
  <si>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</si>
  <si>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</si>
  <si>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</si>
  <si>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</si>
  <si>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</si>
  <si>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</si>
  <si>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</si>
  <si>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</si>
  <si>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</si>
  <si>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</si>
  <si>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</si>
  <si>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</si>
  <si>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</si>
  <si>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</si>
  <si>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</si>
  <si>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</si>
  <si>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</si>
  <si>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</si>
  <si>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</si>
  <si>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</si>
  <si>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</si>
  <si>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</si>
  <si>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</si>
  <si>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</si>
  <si>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</si>
  <si>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</si>
  <si>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</si>
  <si>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</si>
  <si>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</si>
  <si>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</si>
  <si>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</si>
  <si>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</si>
  <si>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</si>
  <si>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</si>
  <si>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</si>
  <si>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</si>
  <si>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</si>
  <si>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</si>
  <si>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</si>
  <si>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</si>
  <si>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</si>
  <si>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</si>
  <si>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</si>
  <si>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</si>
  <si>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</si>
  <si>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</si>
  <si>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</si>
  <si>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</si>
  <si>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</si>
  <si>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</si>
  <si>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</si>
  <si>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</si>
  <si>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</si>
  <si>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</si>
  <si>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</si>
  <si>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</si>
  <si>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</si>
  <si>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</si>
  <si>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</si>
  <si>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</si>
  <si>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</si>
  <si>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</si>
  <si>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</si>
  <si>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</si>
  <si>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</si>
  <si>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</si>
  <si>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</si>
  <si>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</si>
  <si>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</si>
  <si>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</si>
  <si>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</si>
  <si>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</si>
  <si>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</si>
  <si>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</si>
  <si>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</si>
  <si>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</si>
  <si>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</si>
  <si>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</si>
  <si>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</si>
  <si>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</si>
  <si>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</si>
  <si>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</si>
  <si>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</si>
  <si>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</si>
  <si>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</si>
  <si>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</si>
  <si>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</si>
  <si>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</si>
  <si>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</si>
  <si>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</si>
  <si>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</si>
  <si>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</si>
  <si>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</si>
  <si>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</si>
  <si>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</si>
  <si>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</si>
  <si>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</si>
  <si>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</si>
  <si>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</si>
  <si>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</si>
  <si>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</si>
  <si>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</si>
  <si>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</si>
  <si>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</si>
  <si>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</si>
  <si>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</si>
  <si>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</si>
  <si>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</si>
  <si>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</si>
  <si>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</si>
  <si>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</si>
  <si>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</si>
  <si>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</si>
  <si>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</si>
  <si>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</si>
  <si>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</si>
  <si>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</si>
  <si>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</si>
  <si>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</si>
  <si>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</si>
  <si>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</si>
  <si>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</si>
  <si>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</si>
  <si>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</si>
  <si>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</si>
  <si>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</si>
  <si>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</si>
  <si>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</si>
  <si>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</si>
  <si>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</si>
  <si>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</si>
  <si>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</si>
  <si>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</si>
  <si>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</si>
  <si>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</si>
  <si>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</si>
  <si>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</si>
  <si>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</si>
  <si>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</si>
  <si>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</si>
  <si>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</si>
  <si>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</si>
  <si>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</si>
  <si>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</si>
  <si>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</si>
  <si>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</si>
  <si>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</si>
  <si>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</si>
  <si>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</si>
  <si>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</si>
  <si>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</si>
  <si>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</si>
  <si>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</si>
  <si>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</si>
  <si>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</si>
  <si>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</si>
  <si>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</si>
  <si>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</si>
  <si>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</si>
  <si>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</si>
  <si>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</si>
  <si>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</si>
  <si>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</si>
  <si>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</si>
  <si>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</si>
  <si>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</si>
  <si>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</si>
  <si>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</si>
  <si>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</si>
  <si>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</si>
  <si>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</si>
  <si>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</si>
  <si>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</si>
  <si>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</si>
  <si>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</si>
  <si>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</si>
  <si>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</si>
  <si>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</si>
  <si>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</si>
  <si>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</si>
  <si>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</si>
  <si>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</si>
  <si>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</si>
  <si>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</si>
  <si>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</si>
  <si>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</si>
  <si>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</si>
  <si>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</si>
  <si>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</si>
  <si>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</si>
  <si>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</si>
  <si>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</si>
  <si>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</si>
  <si>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</si>
  <si>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</si>
  <si>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</si>
  <si>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</si>
  <si>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</si>
  <si>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</si>
  <si>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</si>
  <si>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</si>
  <si>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</si>
  <si>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</si>
  <si>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</si>
  <si>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</si>
  <si>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</si>
  <si>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</si>
  <si>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</si>
  <si>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</si>
  <si>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</si>
  <si>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</si>
  <si>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</si>
  <si>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</si>
  <si>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</si>
  <si>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</si>
  <si>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</si>
  <si>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</si>
  <si>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</si>
  <si>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</si>
  <si>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</si>
  <si>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</si>
  <si>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</si>
  <si>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</si>
  <si>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</si>
  <si>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</si>
  <si>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</si>
  <si>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</si>
  <si>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</si>
  <si>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</si>
  <si>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</si>
  <si>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</si>
  <si>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</si>
  <si>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</si>
  <si>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</si>
  <si>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</si>
  <si>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</si>
  <si>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</si>
  <si>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</si>
  <si>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</si>
  <si>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</si>
  <si>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</si>
  <si>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</si>
  <si>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</si>
  <si>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</si>
  <si>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</si>
  <si>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</si>
  <si>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</si>
  <si>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</si>
  <si>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</si>
  <si>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</si>
  <si>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</si>
  <si>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</si>
  <si>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</si>
  <si>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</si>
  <si>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</si>
  <si>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</si>
  <si>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</si>
  <si>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</si>
  <si>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</si>
  <si>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</si>
  <si>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</si>
  <si>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</si>
  <si>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</si>
  <si>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</si>
  <si>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</si>
  <si>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</si>
  <si>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</si>
  <si>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</si>
  <si>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</si>
  <si>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</si>
  <si>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</si>
  <si>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</si>
  <si>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</si>
  <si>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</si>
  <si>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</si>
  <si>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</si>
  <si>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</si>
  <si>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</si>
  <si>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</si>
  <si>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</si>
  <si>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</si>
  <si>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</si>
  <si>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</si>
  <si>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</si>
  <si>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</si>
  <si>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</si>
  <si>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</si>
  <si>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</si>
  <si>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</si>
  <si>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</si>
  <si>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</si>
  <si>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</si>
  <si>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</si>
  <si>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</si>
  <si>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</si>
  <si>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</si>
  <si>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</si>
  <si>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</si>
  <si>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</si>
  <si>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</si>
  <si>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</si>
  <si>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</si>
  <si>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</si>
  <si>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</si>
  <si>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</si>
  <si>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</si>
  <si>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</si>
  <si>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</si>
  <si>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</si>
  <si>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</si>
  <si>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</si>
  <si>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</si>
  <si>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</si>
  <si>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</si>
  <si>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</si>
  <si>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</si>
  <si>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</si>
  <si>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</si>
  <si>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</si>
  <si>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</si>
  <si>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</si>
  <si>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</si>
  <si>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</si>
  <si>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</si>
  <si>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</si>
  <si>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</si>
  <si>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</si>
  <si>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</si>
  <si>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</si>
  <si>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</si>
  <si>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</si>
  <si>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</si>
  <si>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</si>
  <si>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</si>
  <si>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</si>
  <si>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</si>
  <si>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</si>
  <si>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</si>
  <si>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</si>
  <si>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</si>
  <si>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</si>
  <si>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</si>
  <si>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</si>
  <si>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</si>
  <si>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</si>
  <si>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</si>
  <si>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</si>
  <si>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</si>
  <si>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</si>
  <si>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</si>
  <si>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</si>
  <si>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</si>
  <si>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</si>
  <si>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</si>
  <si>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</si>
  <si>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</si>
  <si>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</si>
  <si>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</si>
  <si>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</si>
  <si>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</si>
  <si>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</si>
  <si>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</si>
  <si>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</si>
  <si>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</si>
  <si>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</si>
  <si>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</si>
  <si>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</si>
  <si>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</si>
  <si>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</si>
  <si>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</si>
  <si>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</si>
  <si>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</si>
  <si>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</si>
  <si>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</si>
  <si>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</si>
  <si>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</si>
  <si>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</si>
  <si>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</si>
  <si>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</si>
  <si>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</si>
  <si>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</si>
  <si>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</si>
  <si>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</si>
  <si>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</si>
  <si>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</si>
  <si>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</si>
  <si>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</si>
  <si>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</si>
  <si>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</si>
  <si>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</si>
  <si>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</si>
  <si>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</si>
  <si>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</si>
  <si>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</si>
  <si>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</si>
  <si>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</si>
  <si>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</si>
  <si>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</si>
  <si>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</si>
  <si>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</si>
  <si>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</si>
  <si>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</si>
  <si>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</si>
  <si>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</si>
  <si>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</si>
  <si>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</si>
  <si>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</si>
  <si>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</si>
  <si>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</si>
  <si>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</si>
  <si>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</si>
  <si>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</si>
  <si>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</si>
  <si>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</si>
  <si>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</si>
  <si>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</si>
  <si>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</si>
  <si>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</si>
  <si>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</si>
  <si>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</si>
  <si>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</si>
  <si>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</si>
  <si>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</si>
  <si>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</si>
  <si>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</si>
  <si>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</si>
  <si>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</si>
  <si>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</si>
  <si>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</si>
  <si>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</si>
  <si>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</si>
  <si>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</si>
  <si>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</si>
  <si>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</si>
  <si>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</si>
  <si>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</si>
  <si>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</si>
  <si>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</si>
  <si>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</si>
  <si>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</si>
  <si>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</si>
  <si>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</si>
  <si>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</si>
  <si>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</si>
  <si>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</si>
  <si>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</si>
  <si>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</si>
  <si>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</si>
  <si>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</si>
  <si>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</si>
  <si>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</si>
  <si>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</si>
  <si>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</si>
  <si>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</si>
  <si>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</si>
  <si>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</si>
  <si>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</si>
  <si>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</si>
  <si>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</si>
  <si>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</si>
  <si>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</si>
  <si>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</si>
  <si>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</si>
  <si>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</si>
  <si>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</si>
  <si>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</si>
  <si>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</si>
  <si>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</si>
  <si>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</si>
  <si>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</si>
  <si>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</si>
  <si>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</si>
  <si>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</si>
  <si>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</si>
  <si>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</si>
  <si>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</si>
  <si>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</si>
  <si>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</si>
  <si>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</si>
  <si>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</si>
  <si>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</si>
  <si>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</si>
  <si>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</si>
  <si>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</si>
  <si>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</si>
  <si>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</si>
  <si>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</si>
  <si>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</si>
  <si>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</si>
  <si>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</si>
  <si>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</si>
  <si>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</si>
  <si>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</si>
  <si>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</si>
  <si>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</si>
  <si>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</si>
  <si>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</si>
  <si>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</si>
  <si>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</si>
  <si>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</si>
  <si>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</si>
  <si>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</si>
  <si>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</si>
  <si>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</si>
  <si>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</si>
  <si>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</si>
  <si>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</si>
  <si>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</si>
  <si>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</si>
  <si>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</si>
  <si>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</si>
  <si>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</si>
  <si>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</si>
  <si>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</si>
  <si>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</si>
  <si>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</si>
  <si>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</si>
  <si>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</si>
  <si>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</si>
  <si>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</si>
  <si>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</si>
  <si>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</si>
  <si>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</si>
  <si>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</si>
  <si>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</si>
  <si>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</si>
  <si>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</si>
  <si>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</si>
  <si>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</si>
  <si>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</si>
  <si>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</si>
  <si>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</si>
  <si>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</si>
  <si>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</si>
  <si>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</si>
  <si>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</si>
  <si>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</si>
  <si>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</si>
  <si>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</si>
  <si>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</si>
  <si>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</si>
  <si>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</si>
  <si>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</si>
  <si>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</si>
  <si>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</si>
  <si>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</si>
  <si>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</si>
  <si>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</si>
  <si>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</si>
  <si>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</si>
  <si>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</si>
  <si>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</si>
  <si>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</si>
  <si>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</si>
  <si>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</si>
  <si>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</si>
  <si>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</si>
  <si>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</si>
  <si>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</si>
  <si>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</si>
  <si>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</si>
  <si>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</si>
  <si>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</si>
  <si>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</si>
  <si>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</si>
  <si>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</si>
  <si>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</si>
  <si>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</si>
  <si>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</si>
  <si>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</si>
  <si>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</si>
  <si>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</si>
  <si>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</si>
  <si>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</si>
  <si>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</si>
  <si>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</si>
  <si>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</si>
  <si>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</si>
  <si>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</si>
  <si>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</si>
  <si>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</si>
  <si>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</si>
  <si>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</si>
  <si>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</si>
  <si>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</si>
  <si>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</si>
  <si>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</si>
  <si>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</si>
  <si>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</si>
  <si>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</si>
  <si>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</si>
  <si>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</si>
  <si>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</si>
  <si>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</si>
  <si>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</si>
  <si>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</si>
  <si>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</si>
  <si>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</si>
  <si>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</si>
  <si>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</si>
  <si>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</si>
  <si>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</si>
  <si>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</si>
  <si>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</si>
  <si>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</si>
  <si>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</si>
  <si>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</si>
  <si>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</si>
  <si>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</si>
  <si>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</si>
  <si>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</si>
  <si>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</si>
  <si>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</si>
  <si>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</si>
  <si>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</si>
  <si>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</si>
  <si>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</si>
  <si>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</si>
  <si>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</si>
  <si>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</si>
  <si>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</si>
  <si>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</si>
  <si>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</si>
  <si>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</si>
  <si>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</si>
  <si>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</si>
  <si>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</si>
  <si>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</si>
  <si>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</si>
  <si>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</si>
  <si>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</si>
  <si>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</si>
  <si>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</si>
  <si>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</si>
  <si>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</si>
  <si>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</si>
  <si>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</si>
  <si>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</si>
  <si>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</si>
  <si>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</si>
  <si>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</si>
  <si>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</si>
  <si>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</si>
  <si>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</si>
  <si>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</si>
  <si>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</si>
  <si>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</si>
  <si>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</si>
  <si>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</si>
  <si>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</si>
  <si>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</si>
  <si>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</si>
  <si>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</si>
  <si>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</si>
  <si>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</si>
  <si>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</si>
  <si>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</si>
  <si>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</si>
  <si>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</si>
  <si>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</si>
  <si>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</si>
  <si>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</si>
  <si>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</si>
  <si>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</si>
  <si>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</si>
  <si>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</si>
  <si>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</si>
  <si>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</si>
  <si>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</si>
  <si>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</si>
  <si>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</si>
  <si>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</si>
  <si>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</si>
  <si>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</si>
  <si>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</si>
  <si>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</si>
  <si>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</si>
  <si>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</si>
  <si>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</si>
  <si>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</si>
  <si>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</si>
  <si>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</si>
  <si>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</si>
  <si>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</si>
  <si>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</si>
  <si>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</si>
  <si>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</si>
  <si>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</si>
  <si>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</si>
  <si>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</si>
  <si>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</si>
  <si>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</si>
  <si>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</si>
  <si>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</si>
  <si>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</si>
  <si>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</si>
  <si>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</si>
  <si>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</si>
  <si>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</si>
  <si>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</si>
  <si>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</si>
  <si>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</si>
  <si>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</si>
  <si>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</si>
  <si>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</si>
  <si>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</si>
  <si>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</si>
  <si>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</si>
  <si>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</si>
  <si>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</si>
  <si>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</si>
  <si>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</si>
  <si>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</si>
  <si>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</si>
  <si>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</si>
  <si>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</si>
  <si>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</si>
  <si>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</si>
  <si>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</si>
  <si>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</si>
  <si>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</si>
  <si>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</si>
  <si>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</si>
  <si>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</si>
  <si>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</si>
  <si>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</si>
  <si>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</si>
  <si>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</si>
  <si>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</si>
  <si>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</si>
  <si>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</si>
  <si>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</si>
  <si>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</si>
  <si>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</si>
  <si>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</si>
  <si>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</si>
  <si>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</si>
  <si>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</si>
  <si>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</si>
  <si>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</si>
  <si>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</si>
  <si>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</si>
  <si>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</si>
  <si>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</si>
  <si>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</si>
  <si>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</si>
  <si>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</si>
  <si>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</si>
  <si>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</si>
  <si>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</si>
  <si>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</si>
  <si>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</si>
  <si>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</si>
  <si>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</si>
  <si>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</si>
  <si>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</si>
  <si>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</si>
  <si>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</si>
  <si>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</si>
  <si>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</si>
  <si>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</si>
  <si>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</si>
  <si>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</si>
  <si>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</si>
  <si>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</si>
  <si>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</si>
  <si>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</si>
  <si>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</si>
  <si>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</si>
  <si>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</si>
  <si>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</si>
  <si>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</si>
  <si>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</si>
  <si>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</si>
  <si>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</si>
  <si>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</si>
  <si>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</si>
  <si>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</si>
  <si>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</si>
  <si>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</si>
  <si>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</si>
  <si>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</si>
  <si>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</si>
  <si>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</si>
  <si>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</si>
  <si>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</si>
  <si>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</si>
  <si>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</si>
  <si>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</si>
  <si>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</si>
  <si>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</si>
  <si>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</si>
  <si>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</si>
  <si>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</si>
  <si>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</si>
  <si>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</si>
  <si>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</si>
  <si>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</si>
  <si>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</si>
  <si>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</si>
  <si>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</si>
  <si>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</si>
  <si>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</si>
  <si>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</si>
  <si>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</si>
  <si>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</si>
  <si>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</si>
  <si>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</si>
  <si>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</si>
  <si>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</si>
  <si>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</si>
  <si>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</si>
  <si>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</si>
  <si>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</si>
  <si>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</si>
  <si>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</si>
  <si>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</si>
  <si>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</si>
  <si>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</si>
  <si>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</si>
  <si>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</si>
  <si>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</si>
  <si>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</si>
  <si>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</si>
  <si>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</si>
  <si>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</si>
  <si>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</si>
  <si>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</si>
  <si>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</si>
  <si>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</si>
  <si>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</si>
  <si>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</si>
  <si>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</si>
  <si>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</si>
  <si>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</si>
  <si>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</si>
  <si>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</si>
  <si>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</si>
  <si>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</si>
  <si>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</si>
  <si>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</si>
  <si>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</si>
  <si>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</si>
  <si>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</si>
  <si>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</si>
  <si>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</si>
  <si>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</si>
  <si>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</si>
  <si>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</si>
  <si>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</si>
  <si>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</si>
  <si>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</si>
  <si>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</si>
  <si>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</si>
  <si>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</si>
  <si>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</si>
  <si>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</si>
  <si>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</si>
  <si>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</si>
  <si>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</si>
  <si>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</si>
  <si>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</si>
  <si>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</si>
  <si>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</si>
  <si>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</si>
  <si>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</si>
  <si>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</si>
  <si>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</si>
  <si>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</si>
  <si>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</si>
  <si>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</si>
  <si>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</si>
  <si>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</si>
  <si>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</si>
  <si>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</si>
  <si>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</si>
  <si>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</si>
  <si>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</si>
  <si>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</si>
  <si>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</si>
  <si>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</si>
  <si>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</si>
  <si>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</si>
  <si>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</si>
  <si>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</si>
  <si>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</si>
  <si>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</si>
  <si>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</si>
  <si>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</si>
  <si>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</si>
  <si>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</si>
  <si>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</si>
  <si>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</si>
  <si>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</si>
  <si>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</si>
  <si>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</si>
  <si>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</si>
  <si>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</si>
  <si>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</si>
  <si>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</si>
  <si>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</si>
  <si>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</si>
  <si>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</si>
  <si>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</si>
  <si>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</si>
  <si>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</si>
  <si>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</si>
  <si>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</si>
  <si>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</si>
  <si>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</si>
  <si>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</si>
  <si>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</si>
  <si>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</si>
  <si>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</si>
  <si>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</si>
  <si>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</si>
  <si>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</si>
  <si>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</si>
  <si>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</si>
  <si>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</si>
  <si>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</si>
  <si>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</si>
  <si>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</si>
  <si>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</si>
  <si>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</si>
  <si>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</si>
  <si>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</si>
  <si>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</si>
  <si>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</si>
  <si>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</si>
  <si>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</si>
  <si>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</si>
  <si>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</si>
  <si>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</si>
  <si>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</si>
  <si>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</si>
  <si>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</si>
  <si>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</si>
  <si>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</si>
  <si>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</si>
  <si>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</si>
  <si>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</si>
  <si>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</si>
  <si>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</si>
  <si>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</si>
  <si>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</si>
  <si>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</si>
  <si>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</si>
  <si>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</si>
  <si>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</si>
  <si>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</si>
  <si>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</si>
  <si>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</si>
  <si>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</si>
  <si>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</si>
  <si>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</si>
  <si>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</si>
  <si>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</si>
  <si>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</si>
  <si>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</si>
  <si>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</si>
  <si>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</si>
  <si>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</si>
  <si>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</si>
  <si>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</si>
  <si>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</si>
  <si>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</si>
  <si>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</si>
  <si>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</si>
  <si>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</si>
  <si>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</si>
  <si>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</si>
  <si>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</si>
  <si>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</si>
  <si>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</si>
  <si>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</si>
  <si>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</si>
  <si>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</si>
  <si>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</si>
  <si>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</si>
  <si>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</si>
  <si>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</si>
  <si>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</si>
  <si>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</si>
  <si>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</si>
  <si>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</si>
  <si>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</si>
  <si>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</si>
  <si>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</si>
  <si>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</si>
  <si>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</si>
  <si>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</si>
  <si>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</si>
  <si>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</si>
  <si>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</si>
  <si>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</si>
  <si>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</si>
  <si>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</si>
  <si>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</si>
  <si>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</si>
  <si>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</si>
  <si>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</si>
  <si>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</si>
  <si>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</si>
  <si>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</si>
  <si>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</si>
  <si>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</si>
  <si>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</si>
  <si>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</si>
  <si>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</si>
  <si>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</si>
  <si>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</si>
  <si>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</si>
  <si>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</si>
  <si>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</si>
  <si>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</si>
  <si>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</si>
  <si>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</si>
  <si>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</si>
  <si>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</si>
  <si>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</si>
  <si>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</si>
  <si>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</si>
  <si>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</si>
  <si>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</si>
  <si>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</si>
  <si>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</si>
  <si>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</si>
  <si>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</si>
  <si>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</si>
  <si>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</si>
  <si>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</si>
  <si>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</si>
  <si>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</si>
  <si>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</si>
  <si>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</si>
  <si>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</si>
  <si>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</si>
  <si>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</si>
  <si>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</si>
  <si>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</si>
  <si>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</si>
  <si>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</si>
  <si>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</si>
  <si>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</si>
  <si>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</si>
  <si>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</si>
  <si>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</si>
  <si>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</si>
  <si>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</si>
  <si>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</si>
  <si>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</si>
  <si>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</si>
  <si>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</si>
  <si>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</si>
  <si>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</si>
  <si>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</si>
  <si>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</si>
  <si>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</si>
  <si>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</si>
  <si>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</si>
  <si>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</si>
  <si>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</si>
  <si>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</si>
  <si>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</si>
  <si>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</si>
  <si>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</si>
  <si>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</si>
  <si>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</si>
  <si>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</si>
  <si>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</si>
  <si>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</si>
  <si>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</si>
  <si>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</si>
  <si>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</si>
  <si>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</si>
  <si>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</si>
  <si>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</si>
  <si>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</si>
  <si>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</si>
  <si>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</si>
  <si>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</si>
  <si>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</si>
  <si>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</si>
  <si>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</si>
  <si>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</si>
  <si>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</si>
  <si>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</si>
  <si>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</si>
  <si>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</si>
  <si>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</si>
  <si>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</si>
  <si>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</si>
  <si>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</si>
  <si>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</si>
  <si>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</si>
  <si>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</si>
  <si>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</si>
  <si>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</si>
  <si>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</si>
  <si>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</si>
  <si>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</si>
  <si>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</si>
  <si>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</si>
  <si>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</si>
  <si>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</si>
  <si>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</si>
  <si>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</si>
  <si>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</si>
  <si>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</si>
  <si>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</si>
  <si>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</si>
  <si>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</si>
  <si>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</si>
  <si>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</si>
  <si>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</si>
  <si>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</si>
  <si>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</si>
  <si>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</si>
  <si>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</si>
  <si>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</si>
  <si>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</si>
  <si>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</si>
  <si>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</si>
  <si>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</si>
  <si>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</si>
  <si>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</si>
  <si>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</si>
  <si>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</si>
  <si>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</si>
  <si>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</si>
  <si>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</si>
  <si>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</si>
  <si>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</si>
  <si>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</si>
  <si>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</si>
  <si>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</si>
  <si>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</si>
  <si>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</si>
  <si>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</si>
  <si>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</si>
  <si>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</si>
  <si>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</si>
  <si>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</si>
  <si>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</si>
  <si>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</si>
  <si>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</si>
  <si>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</si>
  <si>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</si>
  <si>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</si>
  <si>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</si>
  <si>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</si>
  <si>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</si>
  <si>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</si>
  <si>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</si>
  <si>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</si>
  <si>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</si>
  <si>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</si>
  <si>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</si>
  <si>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</si>
  <si>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</si>
  <si>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</si>
  <si>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</si>
  <si>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</si>
  <si>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</si>
  <si>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</si>
  <si>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</si>
  <si>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</si>
  <si>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</si>
  <si>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</si>
  <si>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</si>
  <si>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</si>
  <si>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</si>
  <si>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</si>
  <si>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</si>
  <si>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</si>
  <si>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</si>
  <si>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</si>
  <si>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</si>
  <si>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</si>
  <si>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</si>
  <si>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</si>
  <si>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</si>
  <si>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</si>
  <si>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</si>
  <si>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</si>
  <si>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</si>
  <si>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</si>
  <si>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</si>
  <si>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</si>
  <si>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</si>
  <si>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</si>
  <si>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</si>
  <si>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</si>
  <si>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</si>
  <si>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</si>
  <si>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</si>
  <si>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</si>
  <si>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</si>
  <si>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</si>
  <si>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</si>
  <si>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</si>
  <si>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</si>
  <si>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</si>
  <si>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</si>
  <si>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</si>
  <si>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</si>
  <si>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</si>
  <si>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</si>
  <si>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</si>
  <si>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</si>
  <si>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</si>
  <si>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</si>
  <si>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</si>
  <si>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</si>
  <si>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</si>
  <si>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</si>
  <si>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</si>
  <si>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</si>
  <si>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</si>
  <si>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</si>
  <si>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</si>
  <si>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</si>
  <si>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</si>
  <si>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</si>
  <si>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</si>
  <si>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</si>
  <si>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</si>
  <si>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</si>
  <si>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</si>
  <si>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</si>
  <si>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</si>
  <si>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</si>
  <si>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</si>
  <si>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</si>
  <si>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</si>
  <si>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</si>
  <si>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</si>
  <si>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</si>
  <si>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</si>
  <si>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</si>
  <si>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</si>
  <si>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</si>
  <si>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</si>
  <si>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</si>
  <si>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</si>
  <si>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</si>
  <si>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</si>
  <si>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</si>
  <si>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</si>
  <si>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</si>
  <si>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</si>
  <si>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</si>
  <si>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</si>
  <si>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</si>
  <si>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</si>
  <si>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</si>
  <si>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</si>
  <si>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</si>
  <si>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</si>
  <si>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</si>
  <si>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</si>
  <si>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</si>
  <si>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</si>
  <si>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</si>
  <si>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</si>
  <si>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</si>
  <si>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</si>
  <si>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</si>
  <si>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</si>
  <si>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</si>
  <si>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</si>
  <si>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</si>
  <si>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</si>
  <si>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</si>
  <si>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</si>
  <si>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</si>
  <si>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</si>
  <si>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</si>
  <si>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</si>
  <si>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</si>
  <si>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</si>
  <si>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</si>
  <si>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</si>
  <si>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</si>
  <si>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</si>
  <si>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</si>
  <si>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</si>
  <si>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</si>
  <si>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</si>
  <si>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</si>
  <si>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</si>
  <si>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</si>
  <si>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</si>
  <si>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</si>
  <si>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</si>
  <si>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</si>
  <si>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</si>
  <si>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</si>
  <si>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</si>
  <si>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</si>
  <si>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</si>
  <si>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</si>
  <si>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</si>
  <si>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</si>
  <si>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</si>
  <si>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</si>
  <si>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</si>
  <si>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</si>
  <si>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</si>
  <si>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</si>
  <si>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</si>
  <si>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</si>
  <si>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</si>
  <si>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</si>
  <si>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</si>
  <si>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</si>
  <si>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</si>
  <si>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</si>
  <si>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</si>
  <si>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</si>
  <si>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</si>
  <si>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</si>
  <si>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</si>
  <si>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</si>
  <si>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</si>
  <si>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</si>
  <si>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</si>
  <si>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</si>
  <si>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</si>
  <si>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</si>
  <si>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</si>
  <si>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</si>
  <si>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</si>
  <si>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</si>
  <si>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</si>
  <si>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</si>
  <si>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</si>
  <si>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</si>
  <si>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</si>
  <si>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</si>
  <si>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</si>
  <si>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</si>
  <si>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</si>
  <si>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</si>
  <si>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</si>
  <si>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</si>
  <si>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</si>
  <si>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</si>
  <si>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</si>
  <si>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</si>
  <si>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</si>
  <si>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</si>
  <si>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</si>
  <si>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</si>
  <si>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</si>
  <si>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</si>
  <si>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</si>
  <si>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</si>
  <si>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</si>
  <si>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</si>
  <si>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</si>
  <si>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</si>
  <si>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</si>
  <si>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</si>
  <si>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</si>
  <si>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</si>
  <si>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</si>
  <si>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</si>
  <si>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</si>
  <si>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</si>
  <si>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</si>
  <si>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</si>
  <si>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</si>
  <si>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</si>
  <si>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</si>
  <si>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</si>
  <si>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</si>
  <si>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</si>
  <si>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</si>
  <si>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</si>
  <si>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</si>
  <si>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</si>
  <si>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</si>
  <si>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</si>
  <si>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</si>
  <si>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</si>
  <si>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</si>
  <si>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</si>
  <si>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</si>
  <si>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</si>
  <si>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</si>
  <si>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</si>
  <si>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</si>
  <si>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</si>
  <si>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</si>
  <si>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</si>
  <si>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</si>
  <si>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</si>
  <si>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</si>
  <si>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</si>
  <si>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</si>
  <si>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</si>
  <si>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</si>
  <si>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</si>
  <si>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</si>
  <si>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</si>
  <si>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</si>
  <si>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</si>
  <si>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</si>
  <si>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</si>
  <si>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</si>
  <si>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</si>
  <si>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</si>
  <si>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</si>
  <si>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</si>
  <si>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</si>
  <si>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</si>
  <si>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</si>
  <si>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</si>
  <si>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</si>
  <si>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</si>
  <si>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</si>
  <si>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</si>
  <si>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</si>
  <si>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</si>
  <si>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</si>
  <si>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</si>
  <si>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</si>
  <si>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</si>
  <si>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</si>
  <si>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</si>
  <si>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</si>
  <si>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</si>
  <si>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</si>
  <si>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</si>
  <si>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</si>
  <si>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</si>
  <si>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</si>
  <si>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</si>
  <si>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</si>
  <si>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</si>
  <si>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</si>
  <si>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</si>
  <si>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</si>
  <si>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</si>
  <si>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</si>
  <si>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</si>
  <si>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</si>
  <si>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</si>
  <si>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</si>
  <si>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</si>
  <si>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</si>
  <si>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</si>
  <si>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</si>
  <si>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</si>
  <si>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</si>
  <si>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</si>
  <si>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</si>
  <si>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</si>
  <si>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</si>
  <si>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</si>
  <si>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</si>
  <si>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</si>
  <si>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</si>
  <si>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</si>
  <si>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</si>
  <si>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</si>
  <si>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</si>
  <si>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</si>
  <si>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</si>
  <si>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</si>
  <si>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</si>
  <si>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</si>
  <si>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</si>
  <si>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</si>
  <si>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</si>
  <si>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</si>
  <si>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</si>
  <si>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</si>
  <si>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</si>
  <si>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</si>
  <si>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</si>
  <si>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</si>
  <si>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</si>
  <si>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</si>
  <si>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</si>
  <si>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</si>
  <si>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</si>
  <si>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</si>
  <si>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</si>
  <si>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</si>
  <si>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</si>
  <si>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</si>
  <si>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</si>
  <si>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</si>
  <si>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</si>
  <si>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</si>
  <si>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</si>
  <si>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</si>
  <si>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</si>
  <si>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</si>
  <si>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</si>
  <si>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</si>
  <si>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</si>
  <si>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</si>
  <si>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</si>
  <si>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</si>
  <si>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</si>
  <si>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</si>
  <si>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</si>
  <si>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</si>
  <si>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</si>
  <si>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</si>
  <si>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</si>
  <si>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</si>
  <si>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</si>
  <si>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</si>
  <si>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</si>
  <si>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</si>
  <si>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</si>
  <si>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</si>
  <si>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</si>
  <si>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</si>
  <si>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</si>
  <si>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</si>
  <si>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</si>
  <si>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</si>
  <si>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</si>
  <si>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</si>
  <si>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</si>
  <si>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</si>
  <si>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</si>
  <si>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</si>
  <si>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</si>
  <si>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</si>
  <si>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</si>
  <si>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</si>
  <si>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</si>
  <si>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</si>
  <si>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</si>
  <si>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</si>
  <si>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</si>
  <si>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</si>
  <si>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</si>
  <si>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</si>
  <si>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</si>
  <si>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</si>
  <si>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</si>
  <si>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</si>
  <si>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</si>
  <si>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</si>
  <si>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</si>
  <si>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</si>
  <si>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</si>
  <si>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</si>
  <si>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</si>
  <si>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</si>
  <si>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</si>
  <si>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</si>
  <si>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</si>
  <si>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</si>
  <si>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</si>
  <si>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</si>
  <si>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</si>
  <si>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</si>
  <si>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</si>
  <si>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</si>
  <si>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</si>
  <si>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</si>
  <si>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</si>
  <si>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</si>
  <si>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</si>
  <si>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</si>
  <si>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</si>
  <si>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</si>
  <si>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</si>
  <si>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</si>
  <si>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</si>
  <si>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</si>
  <si>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</si>
  <si>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</si>
  <si>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</si>
  <si>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</si>
  <si>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</si>
  <si>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</si>
  <si>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</si>
  <si>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</si>
  <si>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</si>
  <si>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</si>
  <si>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</si>
  <si>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</si>
  <si>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</si>
  <si>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</si>
  <si>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</si>
  <si>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</si>
  <si>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</si>
  <si>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</si>
  <si>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</si>
  <si>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</si>
  <si>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</si>
  <si>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</si>
  <si>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</si>
  <si>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</si>
  <si>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</si>
  <si>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</si>
  <si>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</si>
  <si>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</si>
  <si>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</si>
  <si>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</si>
  <si>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</si>
  <si>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</si>
  <si>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</si>
  <si>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</si>
  <si>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</si>
  <si>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</si>
  <si>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</si>
  <si>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</si>
  <si>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</si>
  <si>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</si>
  <si>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</si>
  <si>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</si>
  <si>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</si>
  <si>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</si>
  <si>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</si>
  <si>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</si>
  <si>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</si>
  <si>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</si>
  <si>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</si>
  <si>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</si>
  <si>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</si>
  <si>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</si>
  <si>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</si>
  <si>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</si>
  <si>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</si>
  <si>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</si>
  <si>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</si>
  <si>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</si>
  <si>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</si>
  <si>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</si>
  <si>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</si>
  <si>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</si>
  <si>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</si>
  <si>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</si>
  <si>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</si>
  <si>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</si>
  <si>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</si>
  <si>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</si>
  <si>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</si>
  <si>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</si>
  <si>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</si>
  <si>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</si>
  <si>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</si>
  <si>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</si>
  <si>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</si>
  <si>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</si>
  <si>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</si>
  <si>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</si>
  <si>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</si>
  <si>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</si>
  <si>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</si>
  <si>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</si>
  <si>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</si>
  <si>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</si>
  <si>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</si>
  <si>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</si>
  <si>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</si>
  <si>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</si>
  <si>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</si>
  <si>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</si>
  <si>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</si>
  <si>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</si>
  <si>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</si>
  <si>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</si>
  <si>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</si>
  <si>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</si>
  <si>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</si>
  <si>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</si>
  <si>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</si>
  <si>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</si>
  <si>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</si>
  <si>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</si>
  <si>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</si>
  <si>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</si>
  <si>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</si>
  <si>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</si>
  <si>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</si>
  <si>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</si>
  <si>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</si>
  <si>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</si>
  <si>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</si>
  <si>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</si>
  <si>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</si>
  <si>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</si>
  <si>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</si>
  <si>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</si>
  <si>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</si>
  <si>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</si>
  <si>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</si>
  <si>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</si>
  <si>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</si>
  <si>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</si>
  <si>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</si>
  <si>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</si>
  <si>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</si>
  <si>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</si>
  <si>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</si>
  <si>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</si>
  <si>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</si>
  <si>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</si>
  <si>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</si>
  <si>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</si>
  <si>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</si>
  <si>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</si>
  <si>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</si>
  <si>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</si>
  <si>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</si>
  <si>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</si>
  <si>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</si>
  <si>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</si>
  <si>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</si>
  <si>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</si>
  <si>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</si>
  <si>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</si>
  <si>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</si>
  <si>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</si>
  <si>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</si>
  <si>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</si>
  <si>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</si>
  <si>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</si>
  <si>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</si>
  <si>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</si>
  <si>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</si>
  <si>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</si>
  <si>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</si>
  <si>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</si>
  <si>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</si>
  <si>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</si>
  <si>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</si>
  <si>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</si>
  <si>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</si>
  <si>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</si>
  <si>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</si>
  <si>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</si>
  <si>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</si>
  <si>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</si>
  <si>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</si>
  <si>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</si>
  <si>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</si>
  <si>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</si>
  <si>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</si>
  <si>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</si>
  <si>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</si>
  <si>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</si>
  <si>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</si>
  <si>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</si>
  <si>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</si>
  <si>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</si>
  <si>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</si>
  <si>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</si>
  <si>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</si>
  <si>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</si>
  <si>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</si>
  <si>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</si>
  <si>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</si>
  <si>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</si>
  <si>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</si>
  <si>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</si>
  <si>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</si>
  <si>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</si>
  <si>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</si>
  <si>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</si>
  <si>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</si>
  <si>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</si>
  <si>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</si>
  <si>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</si>
  <si>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</si>
  <si>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</si>
  <si>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</si>
  <si>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</si>
  <si>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</si>
  <si>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</si>
  <si>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</si>
  <si>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</si>
  <si>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</si>
  <si>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</si>
  <si>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</si>
  <si>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</si>
  <si>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</si>
  <si>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</si>
  <si>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</si>
  <si>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</si>
  <si>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</si>
  <si>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</si>
  <si>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</si>
  <si>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</si>
  <si>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</si>
  <si>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</si>
  <si>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</si>
  <si>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</si>
  <si>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</si>
  <si>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</si>
  <si>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</si>
  <si>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</si>
  <si>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</si>
  <si>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</si>
  <si>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</si>
  <si>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</si>
  <si>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</si>
  <si>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</si>
  <si>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</si>
  <si>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</si>
  <si>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</si>
  <si>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</si>
  <si>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</si>
  <si>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</si>
  <si>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</si>
  <si>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</si>
  <si>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</si>
  <si>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</si>
  <si>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</si>
  <si>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</si>
  <si>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</si>
  <si>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</si>
  <si>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</si>
  <si>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</si>
  <si>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</si>
  <si>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</si>
  <si>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</si>
  <si>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</si>
  <si>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</si>
  <si>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</si>
  <si>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</si>
  <si>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</si>
  <si>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</si>
  <si>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</si>
  <si>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</si>
  <si>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</si>
  <si>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</si>
  <si>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</si>
  <si>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</si>
  <si>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</si>
  <si>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</si>
  <si>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</si>
  <si>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</si>
  <si>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</si>
  <si>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</si>
  <si>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</si>
  <si>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</si>
  <si>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</si>
  <si>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</si>
  <si>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</si>
  <si>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</si>
  <si>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</si>
  <si>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</si>
  <si>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</si>
  <si>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</si>
  <si>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</si>
  <si>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</si>
  <si>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</si>
  <si>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</si>
  <si>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</si>
  <si>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</si>
  <si>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</si>
  <si>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</si>
  <si>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</si>
  <si>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</si>
  <si>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</si>
  <si>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</si>
  <si>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</si>
  <si>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</si>
  <si>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</si>
  <si>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</si>
  <si>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</si>
  <si>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</si>
  <si>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</si>
  <si>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</si>
  <si>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</si>
  <si>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</si>
  <si>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</si>
  <si>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</si>
  <si>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</si>
  <si>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</si>
  <si>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</si>
  <si>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</si>
  <si>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</si>
  <si>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</si>
  <si>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</si>
  <si>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</si>
  <si>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</si>
  <si>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</si>
  <si>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</si>
  <si>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</si>
  <si>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</si>
  <si>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</si>
  <si>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</si>
  <si>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</si>
  <si>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</si>
  <si>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</si>
  <si>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</si>
  <si>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</si>
  <si>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</si>
  <si>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</si>
  <si>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</si>
  <si>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</si>
  <si>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</si>
  <si>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</si>
  <si>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</si>
  <si>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</si>
  <si>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</si>
  <si>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</si>
  <si>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</si>
  <si>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</si>
  <si>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</si>
  <si>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</si>
  <si>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</si>
  <si>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</si>
  <si>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</si>
  <si>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</si>
  <si>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</si>
  <si>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</si>
  <si>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</si>
  <si>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</si>
  <si>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</si>
  <si>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</si>
  <si>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</si>
  <si>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</si>
  <si>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</si>
  <si>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</si>
  <si>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</si>
  <si>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</si>
  <si>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</si>
  <si>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</si>
  <si>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</si>
  <si>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</si>
  <si>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</si>
  <si>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</si>
  <si>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</si>
  <si>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</si>
  <si>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</si>
  <si>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</si>
  <si>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</si>
  <si>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</si>
  <si>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</si>
  <si>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</si>
  <si>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</si>
  <si>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</si>
  <si>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</si>
  <si>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</si>
  <si>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</si>
  <si>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</si>
  <si>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</si>
  <si>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</si>
  <si>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</si>
  <si>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</si>
  <si>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</si>
  <si>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</si>
  <si>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</si>
  <si>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</si>
  <si>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</si>
  <si>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</si>
  <si>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</si>
  <si>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</si>
  <si>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</si>
  <si>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</si>
  <si>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</si>
  <si>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</si>
  <si>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</si>
  <si>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</si>
  <si>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</si>
  <si>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</si>
  <si>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</si>
  <si>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</si>
  <si>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</si>
  <si>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</si>
  <si>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</si>
  <si>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</si>
  <si>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</si>
  <si>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</si>
  <si>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</si>
  <si>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</si>
  <si>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</si>
  <si>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</si>
  <si>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</si>
  <si>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</si>
  <si>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</si>
  <si>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</si>
  <si>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</si>
  <si>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</si>
  <si>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</si>
  <si>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</si>
  <si>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</si>
  <si>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</si>
  <si>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</si>
  <si>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</si>
  <si>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</si>
  <si>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</si>
  <si>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</si>
  <si>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</si>
  <si>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</si>
  <si>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</si>
  <si>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</si>
  <si>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</si>
  <si>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</si>
  <si>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</si>
  <si>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</si>
  <si>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</si>
  <si>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</si>
  <si>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</si>
  <si>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</si>
  <si>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</si>
  <si>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</si>
  <si>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</si>
  <si>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</si>
  <si>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</si>
  <si>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</si>
  <si>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</si>
  <si>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</si>
  <si>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</si>
  <si>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</si>
  <si>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</si>
  <si>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</si>
  <si>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</si>
  <si>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</si>
  <si>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</si>
  <si>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</si>
  <si>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</si>
  <si>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</si>
  <si>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</si>
  <si>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</si>
  <si>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</si>
  <si>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</si>
  <si>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</si>
  <si>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</si>
  <si>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</si>
  <si>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</si>
  <si>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</si>
  <si>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</si>
  <si>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</si>
  <si>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</si>
  <si>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</si>
  <si>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</si>
  <si>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</si>
  <si>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</si>
  <si>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</si>
  <si>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</si>
  <si>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</si>
  <si>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</si>
  <si>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</si>
  <si>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</si>
  <si>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</si>
  <si>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</si>
  <si>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</si>
  <si>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</si>
  <si>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</si>
  <si>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</si>
  <si>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</si>
  <si>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</si>
  <si>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</si>
  <si>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</si>
  <si>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</si>
  <si>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</si>
  <si>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</si>
  <si>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</si>
  <si>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</si>
  <si>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</si>
  <si>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</si>
  <si>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</si>
  <si>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</si>
  <si>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</si>
  <si>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</si>
  <si>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</si>
  <si>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</si>
  <si>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</si>
  <si>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</si>
  <si>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</si>
  <si>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</si>
  <si>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</si>
  <si>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</si>
  <si>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</si>
  <si>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</si>
  <si>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</si>
  <si>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</si>
  <si>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</si>
  <si>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</si>
  <si>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</si>
  <si>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</si>
  <si>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</si>
  <si>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</si>
  <si>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</si>
  <si>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</si>
  <si>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</si>
  <si>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</si>
  <si>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</si>
  <si>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</si>
  <si>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</si>
  <si>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</si>
  <si>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</si>
  <si>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</si>
  <si>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</si>
  <si>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</si>
  <si>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</si>
  <si>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</si>
  <si>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</si>
  <si>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</si>
  <si>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</si>
  <si>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</si>
  <si>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</si>
  <si>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</si>
  <si>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</si>
  <si>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</si>
  <si>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</si>
  <si>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</si>
  <si>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</si>
  <si>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</si>
  <si>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</si>
  <si>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</si>
  <si>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</si>
  <si>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</si>
  <si>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</si>
  <si>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</si>
  <si>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</si>
  <si>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</si>
  <si>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</si>
  <si>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</si>
  <si>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</si>
  <si>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</si>
  <si>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</si>
  <si>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</si>
  <si>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</si>
  <si>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</si>
  <si>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</si>
  <si>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</si>
  <si>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</si>
  <si>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</si>
  <si>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</si>
  <si>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</si>
  <si>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</si>
  <si>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</si>
  <si>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</si>
  <si>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</si>
  <si>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</si>
  <si>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</si>
  <si>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</si>
  <si>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</si>
  <si>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</si>
  <si>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</si>
  <si>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</si>
  <si>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</si>
  <si>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</si>
  <si>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</si>
  <si>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</si>
  <si>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</si>
  <si>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</si>
  <si>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</si>
  <si>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</si>
  <si>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</si>
  <si>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</si>
  <si>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</si>
  <si>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</si>
  <si>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</si>
  <si>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</si>
  <si>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</si>
  <si>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</si>
  <si>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</si>
  <si>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</si>
  <si>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</si>
  <si>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</si>
  <si>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</si>
  <si>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</si>
  <si>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</si>
  <si>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</si>
  <si>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</si>
  <si>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</si>
  <si>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</si>
  <si>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</si>
  <si>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</si>
  <si>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</si>
  <si>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</si>
  <si>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</si>
  <si>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</si>
  <si>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</si>
  <si>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</si>
  <si>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</si>
  <si>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</si>
  <si>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</si>
  <si>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</si>
  <si>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</si>
  <si>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</si>
  <si>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</si>
  <si>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</si>
  <si>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</si>
  <si>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</si>
  <si>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</si>
  <si>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</si>
  <si>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</si>
  <si>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</si>
  <si>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</si>
  <si>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</si>
  <si>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</si>
  <si>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</si>
  <si>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</si>
  <si>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</si>
  <si>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</si>
  <si>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</si>
  <si>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</si>
  <si>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</si>
  <si>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</si>
  <si>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</si>
  <si>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</si>
  <si>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</si>
  <si>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</si>
  <si>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</si>
  <si>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</si>
  <si>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</si>
  <si>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</si>
  <si>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</si>
  <si>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</si>
  <si>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</si>
  <si>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</si>
  <si>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</si>
  <si>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</si>
  <si>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</si>
  <si>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</si>
  <si>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</si>
  <si>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</si>
  <si>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</si>
  <si>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</si>
  <si>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</si>
  <si>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</si>
  <si>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</si>
  <si>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</si>
  <si>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</si>
  <si>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</si>
  <si>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</si>
  <si>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</si>
  <si>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</si>
  <si>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</si>
  <si>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</si>
  <si>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</si>
  <si>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</si>
  <si>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</si>
  <si>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</si>
  <si>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</si>
  <si>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</si>
  <si>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</si>
  <si>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</si>
  <si>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</si>
  <si>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</si>
  <si>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</si>
  <si>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</si>
  <si>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</si>
  <si>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</si>
  <si>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</si>
  <si>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</si>
  <si>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</si>
  <si>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</si>
  <si>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</si>
  <si>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</si>
  <si>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</si>
  <si>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</si>
  <si>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</si>
  <si>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</si>
  <si>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</si>
  <si>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</si>
  <si>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</si>
  <si>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</si>
  <si>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</si>
  <si>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</si>
  <si>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</si>
  <si>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</si>
  <si>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</si>
  <si>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</si>
  <si>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</si>
  <si>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</si>
  <si>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</si>
  <si>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</si>
  <si>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</si>
  <si>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</si>
  <si>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</si>
  <si>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</si>
  <si>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</si>
  <si>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</si>
  <si>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</si>
  <si>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</si>
  <si>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</si>
  <si>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</si>
  <si>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</si>
  <si>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</si>
  <si>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</si>
  <si>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</si>
  <si>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</si>
  <si>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</si>
  <si>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</si>
  <si>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</si>
  <si>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</si>
  <si>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</si>
  <si>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</si>
  <si>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</si>
  <si>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</si>
  <si>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</si>
  <si>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</si>
  <si>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</si>
  <si>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</si>
  <si>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</si>
  <si>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</si>
  <si>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</si>
  <si>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</si>
  <si>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</si>
  <si>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</si>
  <si>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</si>
  <si>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</si>
  <si>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</si>
  <si>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</si>
  <si>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</si>
  <si>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</si>
  <si>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</si>
  <si>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</si>
  <si>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</si>
  <si>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</si>
  <si>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</si>
  <si>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</si>
  <si>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</si>
  <si>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</si>
  <si>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</si>
  <si>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</si>
  <si>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</si>
  <si>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</si>
  <si>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</si>
  <si>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</si>
  <si>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</si>
  <si>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</si>
  <si>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</si>
  <si>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</si>
  <si>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</si>
  <si>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</si>
  <si>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</si>
  <si>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</si>
  <si>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</si>
  <si>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</si>
  <si>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</si>
  <si>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</si>
  <si>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</si>
  <si>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</si>
  <si>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</si>
  <si>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</si>
  <si>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</si>
  <si>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</si>
  <si>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</si>
  <si>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</si>
  <si>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</si>
  <si>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</si>
  <si>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</si>
  <si>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</si>
  <si>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</si>
  <si>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</si>
  <si>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</si>
  <si>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</si>
  <si>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</si>
  <si>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</si>
  <si>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</si>
  <si>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</si>
  <si>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</si>
  <si>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</si>
  <si>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</si>
  <si>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</si>
  <si>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</si>
  <si>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</si>
  <si>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</si>
  <si>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</si>
  <si>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</si>
  <si>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</si>
  <si>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</si>
  <si>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</si>
  <si>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</si>
  <si>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</si>
  <si>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</si>
  <si>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</si>
  <si>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</si>
  <si>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</si>
  <si>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</si>
  <si>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</si>
  <si>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</si>
  <si>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</si>
  <si>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</si>
  <si>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</si>
  <si>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</si>
  <si>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Productos de Papel (Bonos)</t>
  </si>
  <si>
    <t>Aquisición de Gasolina en tickets</t>
  </si>
  <si>
    <t>Aquisición de Combustible Diesel</t>
  </si>
  <si>
    <t xml:space="preserve"> Para Plantas Eléctricas de la Institución</t>
  </si>
  <si>
    <t>Para uso de la Institución</t>
  </si>
  <si>
    <t xml:space="preserve">Adquisición de Liciencias </t>
  </si>
  <si>
    <t>Uso de la Institución</t>
  </si>
  <si>
    <t>Servicios Mantenimientos varios</t>
  </si>
  <si>
    <t xml:space="preserve">Servicios Mantenimientos Impresoras </t>
  </si>
  <si>
    <t>Para Uso de la Institución</t>
  </si>
  <si>
    <t>Mantenimientos de los  UPS</t>
  </si>
  <si>
    <t>Mantenimientos de Impresora 3004</t>
  </si>
  <si>
    <t xml:space="preserve">Bebidas </t>
  </si>
  <si>
    <t>Servicios de Catering</t>
  </si>
  <si>
    <t>Servicios Lavandería</t>
  </si>
  <si>
    <t>Mercancías Promocionales-CARPETAS</t>
  </si>
  <si>
    <t>Materiales de Imprenta</t>
  </si>
  <si>
    <t>Planchas CTP</t>
  </si>
  <si>
    <t>Plantas y animales vivos</t>
  </si>
  <si>
    <t>Baterías UPS</t>
  </si>
  <si>
    <t xml:space="preserve">MANTENIMIENTO Y REPARACIÓN DE ACONDICIONADORES DE AIRE </t>
  </si>
  <si>
    <t>MANTENIMIENTO PLANTA ELECTRICA</t>
  </si>
  <si>
    <t>Servicios Legales</t>
  </si>
  <si>
    <t xml:space="preserve">Mantenimientos y Reparación de Vehículos </t>
  </si>
  <si>
    <t>Uso de esta Institución</t>
  </si>
  <si>
    <t>Llantas para Vehículos</t>
  </si>
  <si>
    <t>Servicio Fumigación</t>
  </si>
  <si>
    <t>MANTENIMIENTOS ASCENSOR</t>
  </si>
  <si>
    <t xml:space="preserve">Equipos, suministros y componentes eléctricos </t>
  </si>
  <si>
    <t>Calefacción, ventilación y circulación del aire</t>
  </si>
  <si>
    <t>Ferretería</t>
  </si>
  <si>
    <t>Artículos de Limpieza</t>
  </si>
  <si>
    <t>Materiales médicos</t>
  </si>
  <si>
    <t>Artículos de Protección Personal</t>
  </si>
  <si>
    <t>Vasos Desechables</t>
  </si>
  <si>
    <t>Publicidad en Portales Web, 1 por trimestre</t>
  </si>
  <si>
    <t>Alambres, cables y arneses</t>
  </si>
  <si>
    <t>Productos de Papel</t>
  </si>
  <si>
    <t>Medios impresos</t>
  </si>
  <si>
    <t>Adquisición Memorias Ram</t>
  </si>
  <si>
    <t>Equipos y Suministros Informáticos</t>
  </si>
  <si>
    <t>Maquinarias, suministros y accesorios de oficina</t>
  </si>
  <si>
    <t>Aceites y Lubricantes</t>
  </si>
  <si>
    <t xml:space="preserve">Pantalla de Proyección </t>
  </si>
  <si>
    <t>Equipo médico y de laboratorio</t>
  </si>
  <si>
    <t>Equipos de tecnología de la información y comunicación  Programa de Apoyo de la Unión Europeo</t>
  </si>
  <si>
    <t>Equipos y Aparatos Audiovisuales Programa de Apoyo de la Unión Europeo</t>
  </si>
  <si>
    <t>Muebles, equipos de oficina y estantería Programa de Apoyo de la Unión Europeo</t>
  </si>
  <si>
    <t>Productos eléctricos y afines Programa de Apoyo de la Unión Europeo</t>
  </si>
  <si>
    <t>Pizarra Blanca Programa de Apoyo de la Unión Europeo</t>
  </si>
  <si>
    <t>Licencias de Adobe Creative Cloud  Programa de Apoyo de la Unión Europeo</t>
  </si>
  <si>
    <t>Supervision de obra para la  Remodelación de Infraestructura Física Programa de Apoyo de la Unión Europeo</t>
  </si>
  <si>
    <t>Programa de Apoyo de la Unión Europeo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</si>
</sst>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3" borderId="1">
      <alignment horizontal="center" vertical="center"/>
    </xf>
    <xf numFmtId="0" fontId="8" fillId="5" borderId="2">
      <alignment horizontal="left" vertical="center"/>
    </xf>
    <xf numFmtId="0" fontId="1" fillId="0" borderId="0"/>
  </cellStyleXfs>
  <cellXfs count="110">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0" fontId="18" fillId="0" borderId="1" xfId="41">
      <alignment horizontal="center" vertical="center"/>
    </xf>
    <xf numFmtId="169" fontId="18" fillId="0" borderId="1" xfId="42" applyProtection="1">
      <alignment horizontal="center" vertical="center"/>
      <protection locked="0"/>
    </xf>
    <xf numFmtId="0" fontId="18" fillId="0" borderId="1" xfId="48">
      <alignment horizontal="center" vertical="center"/>
    </xf>
    <xf numFmtId="0" fontId="18" fillId="3" borderId="1" xfId="49">
      <alignment horizontal="center" vertical="center"/>
    </xf>
    <xf numFmtId="0" fontId="8" fillId="5" borderId="2" xfId="45" applyProtection="1">
      <alignment horizontal="center" vertical="center"/>
      <protection locked="0"/>
    </xf>
    <xf numFmtId="0" fontId="8" fillId="5" borderId="2" xfId="50" applyProtection="1">
      <alignment horizontal="left" vertical="center"/>
      <protection locked="0"/>
    </xf>
    <xf numFmtId="0" fontId="18" fillId="4" borderId="2" xfId="44" applyFont="1" applyBorder="1">
      <alignment horizontal="center" vertical="center"/>
    </xf>
    <xf numFmtId="0" fontId="18" fillId="0" borderId="1" xfId="41">
      <alignment horizontal="center" vertical="center"/>
    </xf>
    <xf numFmtId="0" fontId="23" fillId="0" borderId="1" xfId="41" applyFont="1" applyProtection="1">
      <alignment horizontal="center" vertical="center"/>
      <protection locked="0"/>
    </xf>
    <xf numFmtId="0" fontId="24" fillId="5" borderId="2" xfId="45" applyFo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pplyFo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hidden="1"/>
    </xf>
  </cellXfs>
  <cellStyles count="52">
    <cellStyle name="ArticleBody" xfId="45"/>
    <cellStyle name="ArticleBody_currency" xfId="46"/>
    <cellStyle name="ArticleBody_text" xfId="50"/>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Normal 5" xfId="51"/>
    <cellStyle name="Percent" xfId="1"/>
    <cellStyle name="ProcessBody" xfId="41"/>
    <cellStyle name="ProcessBody_datetime" xfId="42"/>
    <cellStyle name="ProcessBody_number" xfId="48"/>
    <cellStyle name="ProcessHeader" xfId="39"/>
    <cellStyle name="ProcessHeader_vertical" xfId="40"/>
    <cellStyle name="ProcessSubHeader" xfId="43"/>
    <cellStyle name="ProcessSubHeader_lugar" xfId="49"/>
  </cellStyles>
  <dxfs count="15">
    <dxf>
      <protection locked="0" hidden="0"/>
    </dxf>
    <dxf>
      <font>
        <b/>
        <i val="0"/>
        <strike val="0"/>
        <condense val="0"/>
        <extend val="0"/>
        <outline val="0"/>
        <shadow val="0"/>
        <u val="none"/>
        <vertAlign val="baseline"/>
        <sz val="12"/>
        <color auto="1"/>
        <name val="Arial Narrow"/>
        <scheme val="none"/>
      </font>
      <fill>
        <patternFill patternType="solid">
          <fgColor indexed="64"/>
          <bgColor theme="5" tint="0.59999389629810485"/>
        </patternFill>
      </fill>
      <alignment horizontal="general" vertical="bottom" textRotation="0" wrapText="1" indent="0" justifyLastLine="0" shrinkToFit="0" readingOrder="0"/>
      <protection locked="0" hidden="0"/>
    </dxf>
    <dxf>
      <protection locked="0" hidden="0"/>
    </dxf>
    <dxf>
      <protection locked="0" hidden="0"/>
    </dxf>
    <dxf>
      <protection locked="0" hidden="0"/>
    </dxf>
    <dxf>
      <protection locked="0" hidden="0"/>
    </dxf>
    <dxf>
      <numFmt numFmtId="171"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4"/>
    </tableStyle>
    <tableStyle name="Table Style 2" pivot="0" count="2">
      <tableStyleElement type="wholeTable" dxfId="13"/>
      <tableStyleElement type="totalRow" dxfId="12"/>
    </tableStyle>
    <tableStyle name="Table Style 3" pivot="0" count="3">
      <tableStyleElement type="lastColumn" dxfId="11"/>
      <tableStyleElement type="firstRowStripe" dxfId="10"/>
      <tableStyleElement type="secondRowStripe" dxfId="9"/>
    </tableStyle>
    <tableStyle name="Table Style 4" pivot="0" count="2">
      <tableStyleElement type="firstRowStripe" dxfId="8"/>
      <tableStyleElement type="secondColumn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1141</xdr:row>
          <xdr:rowOff>0</xdr:rowOff>
        </xdr:from>
        <xdr:to>
          <xdr:col>1</xdr:col>
          <xdr:colOff>457200</xdr:colOff>
          <xdr:row>1142</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5369" name="Button 2057" hidden="1">
              <a:extLst>
                <a:ext uri="{63B3BB69-23CF-44E3-9099-C40C66FF867C}">
                  <a14:compatExt spid="_x0000_s153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5370" name="Button 2058" hidden="1">
              <a:extLst>
                <a:ext uri="{63B3BB69-23CF-44E3-9099-C40C66FF867C}">
                  <a14:compatExt spid="_x0000_s15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5371" name="Button 2059" hidden="1">
              <a:extLst>
                <a:ext uri="{63B3BB69-23CF-44E3-9099-C40C66FF867C}">
                  <a14:compatExt spid="_x0000_s153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5372" name="Button 2060" hidden="1">
              <a:extLst>
                <a:ext uri="{63B3BB69-23CF-44E3-9099-C40C66FF867C}">
                  <a14:compatExt spid="_x0000_s15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5373" name="Button 2061"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5374" name="Button 2062" hidden="1">
              <a:extLst>
                <a:ext uri="{63B3BB69-23CF-44E3-9099-C40C66FF867C}">
                  <a14:compatExt spid="_x0000_s15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5375" name="Button 2063" hidden="1">
              <a:extLst>
                <a:ext uri="{63B3BB69-23CF-44E3-9099-C40C66FF867C}">
                  <a14:compatExt spid="_x0000_s15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5376" name="Button 2064" hidden="1">
              <a:extLst>
                <a:ext uri="{63B3BB69-23CF-44E3-9099-C40C66FF867C}">
                  <a14:compatExt spid="_x0000_s15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5377" name="Button 2065" hidden="1">
              <a:extLst>
                <a:ext uri="{63B3BB69-23CF-44E3-9099-C40C66FF867C}">
                  <a14:compatExt spid="_x0000_s15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5378" name="Button 2066"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5379" name="Button 2067"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5400" name="Button 2088" hidden="1">
              <a:extLst>
                <a:ext uri="{63B3BB69-23CF-44E3-9099-C40C66FF867C}">
                  <a14:compatExt spid="_x0000_s154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5401" name="Button 2089" hidden="1">
              <a:extLst>
                <a:ext uri="{63B3BB69-23CF-44E3-9099-C40C66FF867C}">
                  <a14:compatExt spid="_x0000_s15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5402" name="Button 2090" hidden="1">
              <a:extLst>
                <a:ext uri="{63B3BB69-23CF-44E3-9099-C40C66FF867C}">
                  <a14:compatExt spid="_x0000_s154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5421" name="Button 2109" hidden="1">
              <a:extLst>
                <a:ext uri="{63B3BB69-23CF-44E3-9099-C40C66FF867C}">
                  <a14:compatExt spid="_x0000_s15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5422" name="Button 2110" hidden="1">
              <a:extLst>
                <a:ext uri="{63B3BB69-23CF-44E3-9099-C40C66FF867C}">
                  <a14:compatExt spid="_x0000_s15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5423" name="Button 2111"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5424" name="Button 2112" hidden="1">
              <a:extLst>
                <a:ext uri="{63B3BB69-23CF-44E3-9099-C40C66FF867C}">
                  <a14:compatExt spid="_x0000_s15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5425" name="Button 2113" hidden="1">
              <a:extLst>
                <a:ext uri="{63B3BB69-23CF-44E3-9099-C40C66FF867C}">
                  <a14:compatExt spid="_x0000_s15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5426" name="Button 2114" hidden="1">
              <a:extLst>
                <a:ext uri="{63B3BB69-23CF-44E3-9099-C40C66FF867C}">
                  <a14:compatExt spid="_x0000_s15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5445" name="Button 2133"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5446" name="Button 2134"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5447" name="Button 2135"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5448" name="Button 2136"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5467" name="Button 2155" hidden="1">
              <a:extLst>
                <a:ext uri="{63B3BB69-23CF-44E3-9099-C40C66FF867C}">
                  <a14:compatExt spid="_x0000_s154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5468" name="Button 2156" hidden="1">
              <a:extLst>
                <a:ext uri="{63B3BB69-23CF-44E3-9099-C40C66FF867C}">
                  <a14:compatExt spid="_x0000_s15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5469" name="Button 2157" hidden="1">
              <a:extLst>
                <a:ext uri="{63B3BB69-23CF-44E3-9099-C40C66FF867C}">
                  <a14:compatExt spid="_x0000_s154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5493" name="Button 2181" hidden="1">
              <a:extLst>
                <a:ext uri="{63B3BB69-23CF-44E3-9099-C40C66FF867C}">
                  <a14:compatExt spid="_x0000_s154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5494" name="Button 2182" hidden="1">
              <a:extLst>
                <a:ext uri="{63B3BB69-23CF-44E3-9099-C40C66FF867C}">
                  <a14:compatExt spid="_x0000_s15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5495" name="Button 2183"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5523" name="Button 2211" hidden="1">
              <a:extLst>
                <a:ext uri="{63B3BB69-23CF-44E3-9099-C40C66FF867C}">
                  <a14:compatExt spid="_x0000_s155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5524" name="Button 2212" hidden="1">
              <a:extLst>
                <a:ext uri="{63B3BB69-23CF-44E3-9099-C40C66FF867C}">
                  <a14:compatExt spid="_x0000_s15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5525" name="Button 2213"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5526" name="Button 2214" hidden="1">
              <a:extLst>
                <a:ext uri="{63B3BB69-23CF-44E3-9099-C40C66FF867C}">
                  <a14:compatExt spid="_x0000_s15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5527" name="Button 2215" hidden="1">
              <a:extLst>
                <a:ext uri="{63B3BB69-23CF-44E3-9099-C40C66FF867C}">
                  <a14:compatExt spid="_x0000_s15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5528" name="Button 2216" hidden="1">
              <a:extLst>
                <a:ext uri="{63B3BB69-23CF-44E3-9099-C40C66FF867C}">
                  <a14:compatExt spid="_x0000_s15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5529" name="Button 2217" hidden="1">
              <a:extLst>
                <a:ext uri="{63B3BB69-23CF-44E3-9099-C40C66FF867C}">
                  <a14:compatExt spid="_x0000_s15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5530" name="Button 2218"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5531" name="Button 2219" hidden="1">
              <a:extLst>
                <a:ext uri="{63B3BB69-23CF-44E3-9099-C40C66FF867C}">
                  <a14:compatExt spid="_x0000_s15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5550" name="Button 2238" hidden="1">
              <a:extLst>
                <a:ext uri="{63B3BB69-23CF-44E3-9099-C40C66FF867C}">
                  <a14:compatExt spid="_x0000_s155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5551" name="Button 2239" hidden="1">
              <a:extLst>
                <a:ext uri="{63B3BB69-23CF-44E3-9099-C40C66FF867C}">
                  <a14:compatExt spid="_x0000_s15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5552" name="Button 2240" hidden="1">
              <a:extLst>
                <a:ext uri="{63B3BB69-23CF-44E3-9099-C40C66FF867C}">
                  <a14:compatExt spid="_x0000_s155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5553" name="Button 2241" hidden="1">
              <a:extLst>
                <a:ext uri="{63B3BB69-23CF-44E3-9099-C40C66FF867C}">
                  <a14:compatExt spid="_x0000_s15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5554" name="Button 2242" hidden="1">
              <a:extLst>
                <a:ext uri="{63B3BB69-23CF-44E3-9099-C40C66FF867C}">
                  <a14:compatExt spid="_x0000_s15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5555" name="Button 2243" hidden="1">
              <a:extLst>
                <a:ext uri="{63B3BB69-23CF-44E3-9099-C40C66FF867C}">
                  <a14:compatExt spid="_x0000_s15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5556" name="Button 2244" hidden="1">
              <a:extLst>
                <a:ext uri="{63B3BB69-23CF-44E3-9099-C40C66FF867C}">
                  <a14:compatExt spid="_x0000_s15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5557" name="Button 2245" hidden="1">
              <a:extLst>
                <a:ext uri="{63B3BB69-23CF-44E3-9099-C40C66FF867C}">
                  <a14:compatExt spid="_x0000_s15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5558" name="Button 2246" hidden="1">
              <a:extLst>
                <a:ext uri="{63B3BB69-23CF-44E3-9099-C40C66FF867C}">
                  <a14:compatExt spid="_x0000_s15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5559" name="Button 2247" hidden="1">
              <a:extLst>
                <a:ext uri="{63B3BB69-23CF-44E3-9099-C40C66FF867C}">
                  <a14:compatExt spid="_x0000_s15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5560" name="Button 2248" hidden="1">
              <a:extLst>
                <a:ext uri="{63B3BB69-23CF-44E3-9099-C40C66FF867C}">
                  <a14:compatExt spid="_x0000_s15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5562" name="Button 2250" hidden="1">
              <a:extLst>
                <a:ext uri="{63B3BB69-23CF-44E3-9099-C40C66FF867C}">
                  <a14:compatExt spid="_x0000_s15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5563" name="Button 2251" hidden="1">
              <a:extLst>
                <a:ext uri="{63B3BB69-23CF-44E3-9099-C40C66FF867C}">
                  <a14:compatExt spid="_x0000_s15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5564" name="Button 2252" hidden="1">
              <a:extLst>
                <a:ext uri="{63B3BB69-23CF-44E3-9099-C40C66FF867C}">
                  <a14:compatExt spid="_x0000_s15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5565" name="Button 2253"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5566" name="Button 2254" hidden="1">
              <a:extLst>
                <a:ext uri="{63B3BB69-23CF-44E3-9099-C40C66FF867C}">
                  <a14:compatExt spid="_x0000_s15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5585" name="Button 2273" hidden="1">
              <a:extLst>
                <a:ext uri="{63B3BB69-23CF-44E3-9099-C40C66FF867C}">
                  <a14:compatExt spid="_x0000_s155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5586" name="Button 2274" hidden="1">
              <a:extLst>
                <a:ext uri="{63B3BB69-23CF-44E3-9099-C40C66FF867C}">
                  <a14:compatExt spid="_x0000_s15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5587" name="Button 2275" hidden="1">
              <a:extLst>
                <a:ext uri="{63B3BB69-23CF-44E3-9099-C40C66FF867C}">
                  <a14:compatExt spid="_x0000_s155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5588" name="Button 2276" hidden="1">
              <a:extLst>
                <a:ext uri="{63B3BB69-23CF-44E3-9099-C40C66FF867C}">
                  <a14:compatExt spid="_x0000_s15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5589" name="Button 2277"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5590" name="Button 2278" hidden="1">
              <a:extLst>
                <a:ext uri="{63B3BB69-23CF-44E3-9099-C40C66FF867C}">
                  <a14:compatExt spid="_x0000_s15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5591" name="Button 2279" hidden="1">
              <a:extLst>
                <a:ext uri="{63B3BB69-23CF-44E3-9099-C40C66FF867C}">
                  <a14:compatExt spid="_x0000_s15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5592" name="Button 2280" hidden="1">
              <a:extLst>
                <a:ext uri="{63B3BB69-23CF-44E3-9099-C40C66FF867C}">
                  <a14:compatExt spid="_x0000_s15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5593" name="Button 2281" hidden="1">
              <a:extLst>
                <a:ext uri="{63B3BB69-23CF-44E3-9099-C40C66FF867C}">
                  <a14:compatExt spid="_x0000_s15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5637" name="Button 2325" hidden="1">
              <a:extLst>
                <a:ext uri="{63B3BB69-23CF-44E3-9099-C40C66FF867C}">
                  <a14:compatExt spid="_x0000_s156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5638" name="Button 2326" hidden="1">
              <a:extLst>
                <a:ext uri="{63B3BB69-23CF-44E3-9099-C40C66FF867C}">
                  <a14:compatExt spid="_x0000_s15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5639" name="Button 2327"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5659" name="Button 2347" hidden="1">
              <a:extLst>
                <a:ext uri="{63B3BB69-23CF-44E3-9099-C40C66FF867C}">
                  <a14:compatExt spid="_x0000_s156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5660" name="Button 2348" hidden="1">
              <a:extLst>
                <a:ext uri="{63B3BB69-23CF-44E3-9099-C40C66FF867C}">
                  <a14:compatExt spid="_x0000_s15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5661" name="Button 2349" hidden="1">
              <a:extLst>
                <a:ext uri="{63B3BB69-23CF-44E3-9099-C40C66FF867C}">
                  <a14:compatExt spid="_x0000_s156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5662" name="Button 2350" hidden="1">
              <a:extLst>
                <a:ext uri="{63B3BB69-23CF-44E3-9099-C40C66FF867C}">
                  <a14:compatExt spid="_x0000_s15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5681" name="Button 2369" hidden="1">
              <a:extLst>
                <a:ext uri="{63B3BB69-23CF-44E3-9099-C40C66FF867C}">
                  <a14:compatExt spid="_x0000_s156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5683" name="Button 2371" hidden="1">
              <a:extLst>
                <a:ext uri="{63B3BB69-23CF-44E3-9099-C40C66FF867C}">
                  <a14:compatExt spid="_x0000_s156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5684" name="Button 2372" hidden="1">
              <a:extLst>
                <a:ext uri="{63B3BB69-23CF-44E3-9099-C40C66FF867C}">
                  <a14:compatExt spid="_x0000_s15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5704" name="Button 2392" hidden="1">
              <a:extLst>
                <a:ext uri="{63B3BB69-23CF-44E3-9099-C40C66FF867C}">
                  <a14:compatExt spid="_x0000_s157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5705" name="Button 2393" hidden="1">
              <a:extLst>
                <a:ext uri="{63B3BB69-23CF-44E3-9099-C40C66FF867C}">
                  <a14:compatExt spid="_x0000_s15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5706" name="Button 2394" hidden="1">
              <a:extLst>
                <a:ext uri="{63B3BB69-23CF-44E3-9099-C40C66FF867C}">
                  <a14:compatExt spid="_x0000_s157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5707" name="Button 2395" hidden="1">
              <a:extLst>
                <a:ext uri="{63B3BB69-23CF-44E3-9099-C40C66FF867C}">
                  <a14:compatExt spid="_x0000_s15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5709" name="Button 2397" hidden="1">
              <a:extLst>
                <a:ext uri="{63B3BB69-23CF-44E3-9099-C40C66FF867C}">
                  <a14:compatExt spid="_x0000_s15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5710" name="Button 2398" hidden="1">
              <a:extLst>
                <a:ext uri="{63B3BB69-23CF-44E3-9099-C40C66FF867C}">
                  <a14:compatExt spid="_x0000_s15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5712" name="Button 2400" hidden="1">
              <a:extLst>
                <a:ext uri="{63B3BB69-23CF-44E3-9099-C40C66FF867C}">
                  <a14:compatExt spid="_x0000_s15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5713" name="Button 2401" hidden="1">
              <a:extLst>
                <a:ext uri="{63B3BB69-23CF-44E3-9099-C40C66FF867C}">
                  <a14:compatExt spid="_x0000_s15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5714" name="Button 2402" hidden="1">
              <a:extLst>
                <a:ext uri="{63B3BB69-23CF-44E3-9099-C40C66FF867C}">
                  <a14:compatExt spid="_x0000_s15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5715" name="Button 2403" hidden="1">
              <a:extLst>
                <a:ext uri="{63B3BB69-23CF-44E3-9099-C40C66FF867C}">
                  <a14:compatExt spid="_x0000_s15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5716" name="Button 2404" hidden="1">
              <a:extLst>
                <a:ext uri="{63B3BB69-23CF-44E3-9099-C40C66FF867C}">
                  <a14:compatExt spid="_x0000_s15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5717" name="Button 2405" hidden="1">
              <a:extLst>
                <a:ext uri="{63B3BB69-23CF-44E3-9099-C40C66FF867C}">
                  <a14:compatExt spid="_x0000_s15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5718" name="Button 2406" hidden="1">
              <a:extLst>
                <a:ext uri="{63B3BB69-23CF-44E3-9099-C40C66FF867C}">
                  <a14:compatExt spid="_x0000_s15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5719" name="Button 2407" hidden="1">
              <a:extLst>
                <a:ext uri="{63B3BB69-23CF-44E3-9099-C40C66FF867C}">
                  <a14:compatExt spid="_x0000_s15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5720" name="Button 2408" hidden="1">
              <a:extLst>
                <a:ext uri="{63B3BB69-23CF-44E3-9099-C40C66FF867C}">
                  <a14:compatExt spid="_x0000_s15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5721" name="Button 2409" hidden="1">
              <a:extLst>
                <a:ext uri="{63B3BB69-23CF-44E3-9099-C40C66FF867C}">
                  <a14:compatExt spid="_x0000_s15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5722" name="Button 2410" hidden="1">
              <a:extLst>
                <a:ext uri="{63B3BB69-23CF-44E3-9099-C40C66FF867C}">
                  <a14:compatExt spid="_x0000_s15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5723" name="Button 2411" hidden="1">
              <a:extLst>
                <a:ext uri="{63B3BB69-23CF-44E3-9099-C40C66FF867C}">
                  <a14:compatExt spid="_x0000_s15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5724" name="Button 2412" hidden="1">
              <a:extLst>
                <a:ext uri="{63B3BB69-23CF-44E3-9099-C40C66FF867C}">
                  <a14:compatExt spid="_x0000_s15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5727" name="Button 2415" hidden="1">
              <a:extLst>
                <a:ext uri="{63B3BB69-23CF-44E3-9099-C40C66FF867C}">
                  <a14:compatExt spid="_x0000_s15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5728" name="Button 2416" hidden="1">
              <a:extLst>
                <a:ext uri="{63B3BB69-23CF-44E3-9099-C40C66FF867C}">
                  <a14:compatExt spid="_x0000_s15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5731" name="Button 2419" hidden="1">
              <a:extLst>
                <a:ext uri="{63B3BB69-23CF-44E3-9099-C40C66FF867C}">
                  <a14:compatExt spid="_x0000_s15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5732" name="Button 2420" hidden="1">
              <a:extLst>
                <a:ext uri="{63B3BB69-23CF-44E3-9099-C40C66FF867C}">
                  <a14:compatExt spid="_x0000_s15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5733" name="Button 2421" hidden="1">
              <a:extLst>
                <a:ext uri="{63B3BB69-23CF-44E3-9099-C40C66FF867C}">
                  <a14:compatExt spid="_x0000_s15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5734" name="Button 2422" hidden="1">
              <a:extLst>
                <a:ext uri="{63B3BB69-23CF-44E3-9099-C40C66FF867C}">
                  <a14:compatExt spid="_x0000_s15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5735" name="Button 2423" hidden="1">
              <a:extLst>
                <a:ext uri="{63B3BB69-23CF-44E3-9099-C40C66FF867C}">
                  <a14:compatExt spid="_x0000_s15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5736" name="Button 2424" hidden="1">
              <a:extLst>
                <a:ext uri="{63B3BB69-23CF-44E3-9099-C40C66FF867C}">
                  <a14:compatExt spid="_x0000_s15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5737" name="Button 2425" hidden="1">
              <a:extLst>
                <a:ext uri="{63B3BB69-23CF-44E3-9099-C40C66FF867C}">
                  <a14:compatExt spid="_x0000_s15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5738" name="Button 2426" hidden="1">
              <a:extLst>
                <a:ext uri="{63B3BB69-23CF-44E3-9099-C40C66FF867C}">
                  <a14:compatExt spid="_x0000_s15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5739" name="Button 2427" hidden="1">
              <a:extLst>
                <a:ext uri="{63B3BB69-23CF-44E3-9099-C40C66FF867C}">
                  <a14:compatExt spid="_x0000_s15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5740" name="Button 2428" hidden="1">
              <a:extLst>
                <a:ext uri="{63B3BB69-23CF-44E3-9099-C40C66FF867C}">
                  <a14:compatExt spid="_x0000_s15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5741" name="Button 2429"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5742" name="Button 2430" hidden="1">
              <a:extLst>
                <a:ext uri="{63B3BB69-23CF-44E3-9099-C40C66FF867C}">
                  <a14:compatExt spid="_x0000_s15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5743" name="Button 2431" hidden="1">
              <a:extLst>
                <a:ext uri="{63B3BB69-23CF-44E3-9099-C40C66FF867C}">
                  <a14:compatExt spid="_x0000_s15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5744" name="Button 2432" hidden="1">
              <a:extLst>
                <a:ext uri="{63B3BB69-23CF-44E3-9099-C40C66FF867C}">
                  <a14:compatExt spid="_x0000_s15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5745" name="Button 2433" hidden="1">
              <a:extLst>
                <a:ext uri="{63B3BB69-23CF-44E3-9099-C40C66FF867C}">
                  <a14:compatExt spid="_x0000_s15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5746" name="Button 2434" hidden="1">
              <a:extLst>
                <a:ext uri="{63B3BB69-23CF-44E3-9099-C40C66FF867C}">
                  <a14:compatExt spid="_x0000_s15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5747" name="Button 2435"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5748" name="Button 2436" hidden="1">
              <a:extLst>
                <a:ext uri="{63B3BB69-23CF-44E3-9099-C40C66FF867C}">
                  <a14:compatExt spid="_x0000_s15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5749" name="Button 2437" hidden="1">
              <a:extLst>
                <a:ext uri="{63B3BB69-23CF-44E3-9099-C40C66FF867C}">
                  <a14:compatExt spid="_x0000_s15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5750" name="Button 2438" hidden="1">
              <a:extLst>
                <a:ext uri="{63B3BB69-23CF-44E3-9099-C40C66FF867C}">
                  <a14:compatExt spid="_x0000_s15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5751" name="Button 2439" hidden="1">
              <a:extLst>
                <a:ext uri="{63B3BB69-23CF-44E3-9099-C40C66FF867C}">
                  <a14:compatExt spid="_x0000_s15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5754" name="Button 2442" hidden="1">
              <a:extLst>
                <a:ext uri="{63B3BB69-23CF-44E3-9099-C40C66FF867C}">
                  <a14:compatExt spid="_x0000_s15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5756" name="Button 2444" hidden="1">
              <a:extLst>
                <a:ext uri="{63B3BB69-23CF-44E3-9099-C40C66FF867C}">
                  <a14:compatExt spid="_x0000_s15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5760" name="Button 2448" hidden="1">
              <a:extLst>
                <a:ext uri="{63B3BB69-23CF-44E3-9099-C40C66FF867C}">
                  <a14:compatExt spid="_x0000_s15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5761" name="Button 2449" hidden="1">
              <a:extLst>
                <a:ext uri="{63B3BB69-23CF-44E3-9099-C40C66FF867C}">
                  <a14:compatExt spid="_x0000_s15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5762" name="Button 2450" hidden="1">
              <a:extLst>
                <a:ext uri="{63B3BB69-23CF-44E3-9099-C40C66FF867C}">
                  <a14:compatExt spid="_x0000_s15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5763" name="Button 2451" hidden="1">
              <a:extLst>
                <a:ext uri="{63B3BB69-23CF-44E3-9099-C40C66FF867C}">
                  <a14:compatExt spid="_x0000_s15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5764" name="Button 2452" hidden="1">
              <a:extLst>
                <a:ext uri="{63B3BB69-23CF-44E3-9099-C40C66FF867C}">
                  <a14:compatExt spid="_x0000_s15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5785" name="Button 2473" hidden="1">
              <a:extLst>
                <a:ext uri="{63B3BB69-23CF-44E3-9099-C40C66FF867C}">
                  <a14:compatExt spid="_x0000_s157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5787" name="Button 2475" hidden="1">
              <a:extLst>
                <a:ext uri="{63B3BB69-23CF-44E3-9099-C40C66FF867C}">
                  <a14:compatExt spid="_x0000_s157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5794" name="Button 2482"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5799" name="Button 2487" hidden="1">
              <a:extLst>
                <a:ext uri="{63B3BB69-23CF-44E3-9099-C40C66FF867C}">
                  <a14:compatExt spid="_x0000_s15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5810" name="Button 2498" hidden="1">
              <a:extLst>
                <a:ext uri="{63B3BB69-23CF-44E3-9099-C40C66FF867C}">
                  <a14:compatExt spid="_x0000_s15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5812" name="Button 2500"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5813" name="Button 2501" hidden="1">
              <a:extLst>
                <a:ext uri="{63B3BB69-23CF-44E3-9099-C40C66FF867C}">
                  <a14:compatExt spid="_x0000_s15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5814" name="Button 2502" hidden="1">
              <a:extLst>
                <a:ext uri="{63B3BB69-23CF-44E3-9099-C40C66FF867C}">
                  <a14:compatExt spid="_x0000_s15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5815" name="Button 2503" hidden="1">
              <a:extLst>
                <a:ext uri="{63B3BB69-23CF-44E3-9099-C40C66FF867C}">
                  <a14:compatExt spid="_x0000_s15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5816" name="Button 2504" hidden="1">
              <a:extLst>
                <a:ext uri="{63B3BB69-23CF-44E3-9099-C40C66FF867C}">
                  <a14:compatExt spid="_x0000_s15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5817" name="Button 2505"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5818" name="Button 2506" hidden="1">
              <a:extLst>
                <a:ext uri="{63B3BB69-23CF-44E3-9099-C40C66FF867C}">
                  <a14:compatExt spid="_x0000_s15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5819" name="Button 2507" hidden="1">
              <a:extLst>
                <a:ext uri="{63B3BB69-23CF-44E3-9099-C40C66FF867C}">
                  <a14:compatExt spid="_x0000_s15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5831" name="Button 2519" hidden="1">
              <a:extLst>
                <a:ext uri="{63B3BB69-23CF-44E3-9099-C40C66FF867C}">
                  <a14:compatExt spid="_x0000_s15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5832" name="Button 2520" hidden="1">
              <a:extLst>
                <a:ext uri="{63B3BB69-23CF-44E3-9099-C40C66FF867C}">
                  <a14:compatExt spid="_x0000_s15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5834" name="Button 2522" hidden="1">
              <a:extLst>
                <a:ext uri="{63B3BB69-23CF-44E3-9099-C40C66FF867C}">
                  <a14:compatExt spid="_x0000_s15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5835" name="Button 2523" hidden="1">
              <a:extLst>
                <a:ext uri="{63B3BB69-23CF-44E3-9099-C40C66FF867C}">
                  <a14:compatExt spid="_x0000_s15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5836" name="Button 2524" hidden="1">
              <a:extLst>
                <a:ext uri="{63B3BB69-23CF-44E3-9099-C40C66FF867C}">
                  <a14:compatExt spid="_x0000_s15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5837" name="Button 2525" hidden="1">
              <a:extLst>
                <a:ext uri="{63B3BB69-23CF-44E3-9099-C40C66FF867C}">
                  <a14:compatExt spid="_x0000_s15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5838" name="Button 2526" hidden="1">
              <a:extLst>
                <a:ext uri="{63B3BB69-23CF-44E3-9099-C40C66FF867C}">
                  <a14:compatExt spid="_x0000_s15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5839" name="Button 2527" hidden="1">
              <a:extLst>
                <a:ext uri="{63B3BB69-23CF-44E3-9099-C40C66FF867C}">
                  <a14:compatExt spid="_x0000_s15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5840" name="Button 2528" hidden="1">
              <a:extLst>
                <a:ext uri="{63B3BB69-23CF-44E3-9099-C40C66FF867C}">
                  <a14:compatExt spid="_x0000_s15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5841" name="Button 2529" hidden="1">
              <a:extLst>
                <a:ext uri="{63B3BB69-23CF-44E3-9099-C40C66FF867C}">
                  <a14:compatExt spid="_x0000_s15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5842" name="Button 2530" hidden="1">
              <a:extLst>
                <a:ext uri="{63B3BB69-23CF-44E3-9099-C40C66FF867C}">
                  <a14:compatExt spid="_x0000_s15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5844" name="Button 2532" hidden="1">
              <a:extLst>
                <a:ext uri="{63B3BB69-23CF-44E3-9099-C40C66FF867C}">
                  <a14:compatExt spid="_x0000_s15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5847" name="Button 2535" hidden="1">
              <a:extLst>
                <a:ext uri="{63B3BB69-23CF-44E3-9099-C40C66FF867C}">
                  <a14:compatExt spid="_x0000_s15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5849" name="Button 2537" hidden="1">
              <a:extLst>
                <a:ext uri="{63B3BB69-23CF-44E3-9099-C40C66FF867C}">
                  <a14:compatExt spid="_x0000_s15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5850" name="Button 2538" hidden="1">
              <a:extLst>
                <a:ext uri="{63B3BB69-23CF-44E3-9099-C40C66FF867C}">
                  <a14:compatExt spid="_x0000_s15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5851" name="Button 2539" hidden="1">
              <a:extLst>
                <a:ext uri="{63B3BB69-23CF-44E3-9099-C40C66FF867C}">
                  <a14:compatExt spid="_x0000_s15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5875" name="Button 2563" hidden="1">
              <a:extLst>
                <a:ext uri="{63B3BB69-23CF-44E3-9099-C40C66FF867C}">
                  <a14:compatExt spid="_x0000_s158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5876" name="Button 2564" hidden="1">
              <a:extLst>
                <a:ext uri="{63B3BB69-23CF-44E3-9099-C40C66FF867C}">
                  <a14:compatExt spid="_x0000_s15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5877" name="Button 2565" hidden="1">
              <a:extLst>
                <a:ext uri="{63B3BB69-23CF-44E3-9099-C40C66FF867C}">
                  <a14:compatExt spid="_x0000_s158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5896" name="Button 2584" hidden="1">
              <a:extLst>
                <a:ext uri="{63B3BB69-23CF-44E3-9099-C40C66FF867C}">
                  <a14:compatExt spid="_x0000_s158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5897" name="Button 2585" hidden="1">
              <a:extLst>
                <a:ext uri="{63B3BB69-23CF-44E3-9099-C40C66FF867C}">
                  <a14:compatExt spid="_x0000_s15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5898" name="Button 2586" hidden="1">
              <a:extLst>
                <a:ext uri="{63B3BB69-23CF-44E3-9099-C40C66FF867C}">
                  <a14:compatExt spid="_x0000_s158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5903" name="Button 2591" hidden="1">
              <a:extLst>
                <a:ext uri="{63B3BB69-23CF-44E3-9099-C40C66FF867C}">
                  <a14:compatExt spid="_x0000_s15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5904" name="Button 2592" hidden="1">
              <a:extLst>
                <a:ext uri="{63B3BB69-23CF-44E3-9099-C40C66FF867C}">
                  <a14:compatExt spid="_x0000_s15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5905" name="Button 2593" hidden="1">
              <a:extLst>
                <a:ext uri="{63B3BB69-23CF-44E3-9099-C40C66FF867C}">
                  <a14:compatExt spid="_x0000_s15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5926" name="Button 2614" hidden="1">
              <a:extLst>
                <a:ext uri="{63B3BB69-23CF-44E3-9099-C40C66FF867C}">
                  <a14:compatExt spid="_x0000_s159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5928" name="Button 2616" hidden="1">
              <a:extLst>
                <a:ext uri="{63B3BB69-23CF-44E3-9099-C40C66FF867C}">
                  <a14:compatExt spid="_x0000_s159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5947" name="Button 2635" hidden="1">
              <a:extLst>
                <a:ext uri="{63B3BB69-23CF-44E3-9099-C40C66FF867C}">
                  <a14:compatExt spid="_x0000_s159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5948" name="Button 2636" hidden="1">
              <a:extLst>
                <a:ext uri="{63B3BB69-23CF-44E3-9099-C40C66FF867C}">
                  <a14:compatExt spid="_x0000_s15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5949" name="Button 2637" hidden="1">
              <a:extLst>
                <a:ext uri="{63B3BB69-23CF-44E3-9099-C40C66FF867C}">
                  <a14:compatExt spid="_x0000_s159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5950" name="Button 2638" hidden="1">
              <a:extLst>
                <a:ext uri="{63B3BB69-23CF-44E3-9099-C40C66FF867C}">
                  <a14:compatExt spid="_x0000_s15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5951" name="Button 2639" hidden="1">
              <a:extLst>
                <a:ext uri="{63B3BB69-23CF-44E3-9099-C40C66FF867C}">
                  <a14:compatExt spid="_x0000_s15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5952" name="Button 2640" hidden="1">
              <a:extLst>
                <a:ext uri="{63B3BB69-23CF-44E3-9099-C40C66FF867C}">
                  <a14:compatExt spid="_x0000_s15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5953" name="Button 2641" hidden="1">
              <a:extLst>
                <a:ext uri="{63B3BB69-23CF-44E3-9099-C40C66FF867C}">
                  <a14:compatExt spid="_x0000_s15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5957" name="Button 2645" hidden="1">
              <a:extLst>
                <a:ext uri="{63B3BB69-23CF-44E3-9099-C40C66FF867C}">
                  <a14:compatExt spid="_x0000_s15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5958" name="Button 2646" hidden="1">
              <a:extLst>
                <a:ext uri="{63B3BB69-23CF-44E3-9099-C40C66FF867C}">
                  <a14:compatExt spid="_x0000_s15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5959" name="Button 2647" hidden="1">
              <a:extLst>
                <a:ext uri="{63B3BB69-23CF-44E3-9099-C40C66FF867C}">
                  <a14:compatExt spid="_x0000_s15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5960" name="Button 2648" hidden="1">
              <a:extLst>
                <a:ext uri="{63B3BB69-23CF-44E3-9099-C40C66FF867C}">
                  <a14:compatExt spid="_x0000_s15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5961" name="Button 2649" hidden="1">
              <a:extLst>
                <a:ext uri="{63B3BB69-23CF-44E3-9099-C40C66FF867C}">
                  <a14:compatExt spid="_x0000_s15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5962" name="Button 2650" hidden="1">
              <a:extLst>
                <a:ext uri="{63B3BB69-23CF-44E3-9099-C40C66FF867C}">
                  <a14:compatExt spid="_x0000_s15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5963" name="Button 2651" hidden="1">
              <a:extLst>
                <a:ext uri="{63B3BB69-23CF-44E3-9099-C40C66FF867C}">
                  <a14:compatExt spid="_x0000_s15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5964" name="Button 2652" hidden="1">
              <a:extLst>
                <a:ext uri="{63B3BB69-23CF-44E3-9099-C40C66FF867C}">
                  <a14:compatExt spid="_x0000_s15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5986" name="Button 2674" hidden="1">
              <a:extLst>
                <a:ext uri="{63B3BB69-23CF-44E3-9099-C40C66FF867C}">
                  <a14:compatExt spid="_x0000_s159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5987" name="Button 2675" hidden="1">
              <a:extLst>
                <a:ext uri="{63B3BB69-23CF-44E3-9099-C40C66FF867C}">
                  <a14:compatExt spid="_x0000_s15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5988" name="Button 2676" hidden="1">
              <a:extLst>
                <a:ext uri="{63B3BB69-23CF-44E3-9099-C40C66FF867C}">
                  <a14:compatExt spid="_x0000_s159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6016" name="Button 2704" hidden="1">
              <a:extLst>
                <a:ext uri="{63B3BB69-23CF-44E3-9099-C40C66FF867C}">
                  <a14:compatExt spid="_x0000_s160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6017" name="Button 2705" hidden="1">
              <a:extLst>
                <a:ext uri="{63B3BB69-23CF-44E3-9099-C40C66FF867C}">
                  <a14:compatExt spid="_x0000_s16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6018" name="Button 2706" hidden="1">
              <a:extLst>
                <a:ext uri="{63B3BB69-23CF-44E3-9099-C40C66FF867C}">
                  <a14:compatExt spid="_x0000_s160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6060" name="Button 2748" hidden="1">
              <a:extLst>
                <a:ext uri="{63B3BB69-23CF-44E3-9099-C40C66FF867C}">
                  <a14:compatExt spid="_x0000_s160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6061" name="Button 2749" hidden="1">
              <a:extLst>
                <a:ext uri="{63B3BB69-23CF-44E3-9099-C40C66FF867C}">
                  <a14:compatExt spid="_x0000_s16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6062" name="Button 2750" hidden="1">
              <a:extLst>
                <a:ext uri="{63B3BB69-23CF-44E3-9099-C40C66FF867C}">
                  <a14:compatExt spid="_x0000_s160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6082" name="Button 2770" hidden="1">
              <a:extLst>
                <a:ext uri="{63B3BB69-23CF-44E3-9099-C40C66FF867C}">
                  <a14:compatExt spid="_x0000_s160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6083" name="Button 2771" hidden="1">
              <a:extLst>
                <a:ext uri="{63B3BB69-23CF-44E3-9099-C40C66FF867C}">
                  <a14:compatExt spid="_x0000_s16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6084" name="Button 2772" hidden="1">
              <a:extLst>
                <a:ext uri="{63B3BB69-23CF-44E3-9099-C40C66FF867C}">
                  <a14:compatExt spid="_x0000_s160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6105" name="Button 2793" hidden="1">
              <a:extLst>
                <a:ext uri="{63B3BB69-23CF-44E3-9099-C40C66FF867C}">
                  <a14:compatExt spid="_x0000_s161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6106" name="Button 2794" hidden="1">
              <a:extLst>
                <a:ext uri="{63B3BB69-23CF-44E3-9099-C40C66FF867C}">
                  <a14:compatExt spid="_x0000_s16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6107" name="Button 2795" hidden="1">
              <a:extLst>
                <a:ext uri="{63B3BB69-23CF-44E3-9099-C40C66FF867C}">
                  <a14:compatExt spid="_x0000_s161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6108" name="Button 2796" hidden="1">
              <a:extLst>
                <a:ext uri="{63B3BB69-23CF-44E3-9099-C40C66FF867C}">
                  <a14:compatExt spid="_x0000_s16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6127" name="Button 2815" hidden="1">
              <a:extLst>
                <a:ext uri="{63B3BB69-23CF-44E3-9099-C40C66FF867C}">
                  <a14:compatExt spid="_x0000_s161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6128" name="Button 2816" hidden="1">
              <a:extLst>
                <a:ext uri="{63B3BB69-23CF-44E3-9099-C40C66FF867C}">
                  <a14:compatExt spid="_x0000_s16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6129" name="Button 2817" hidden="1">
              <a:extLst>
                <a:ext uri="{63B3BB69-23CF-44E3-9099-C40C66FF867C}">
                  <a14:compatExt spid="_x0000_s161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6148" name="Button 2836" hidden="1">
              <a:extLst>
                <a:ext uri="{63B3BB69-23CF-44E3-9099-C40C66FF867C}">
                  <a14:compatExt spid="_x0000_s161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6149" name="Button 2837" hidden="1">
              <a:extLst>
                <a:ext uri="{63B3BB69-23CF-44E3-9099-C40C66FF867C}">
                  <a14:compatExt spid="_x0000_s16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6150" name="Button 2838" hidden="1">
              <a:extLst>
                <a:ext uri="{63B3BB69-23CF-44E3-9099-C40C66FF867C}">
                  <a14:compatExt spid="_x0000_s161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6169" name="Button 2857" hidden="1">
              <a:extLst>
                <a:ext uri="{63B3BB69-23CF-44E3-9099-C40C66FF867C}">
                  <a14:compatExt spid="_x0000_s161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6170" name="Button 2858" hidden="1">
              <a:extLst>
                <a:ext uri="{63B3BB69-23CF-44E3-9099-C40C66FF867C}">
                  <a14:compatExt spid="_x0000_s16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6171" name="Button 2859" hidden="1">
              <a:extLst>
                <a:ext uri="{63B3BB69-23CF-44E3-9099-C40C66FF867C}">
                  <a14:compatExt spid="_x0000_s161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6190" name="Button 2878" hidden="1">
              <a:extLst>
                <a:ext uri="{63B3BB69-23CF-44E3-9099-C40C66FF867C}">
                  <a14:compatExt spid="_x0000_s161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6191" name="Button 2879" hidden="1">
              <a:extLst>
                <a:ext uri="{63B3BB69-23CF-44E3-9099-C40C66FF867C}">
                  <a14:compatExt spid="_x0000_s16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6192" name="Button 2880" hidden="1">
              <a:extLst>
                <a:ext uri="{63B3BB69-23CF-44E3-9099-C40C66FF867C}">
                  <a14:compatExt spid="_x0000_s161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6211" name="Button 2899" hidden="1">
              <a:extLst>
                <a:ext uri="{63B3BB69-23CF-44E3-9099-C40C66FF867C}">
                  <a14:compatExt spid="_x0000_s162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6212" name="Button 2900" hidden="1">
              <a:extLst>
                <a:ext uri="{63B3BB69-23CF-44E3-9099-C40C66FF867C}">
                  <a14:compatExt spid="_x0000_s16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6213" name="Button 2901" hidden="1">
              <a:extLst>
                <a:ext uri="{63B3BB69-23CF-44E3-9099-C40C66FF867C}">
                  <a14:compatExt spid="_x0000_s162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6232" name="Button 2920" hidden="1">
              <a:extLst>
                <a:ext uri="{63B3BB69-23CF-44E3-9099-C40C66FF867C}">
                  <a14:compatExt spid="_x0000_s162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6233" name="Button 2921" hidden="1">
              <a:extLst>
                <a:ext uri="{63B3BB69-23CF-44E3-9099-C40C66FF867C}">
                  <a14:compatExt spid="_x0000_s16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6234" name="Button 2922" hidden="1">
              <a:extLst>
                <a:ext uri="{63B3BB69-23CF-44E3-9099-C40C66FF867C}">
                  <a14:compatExt spid="_x0000_s162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20566" name="Button 3158"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20612" name="Button 3204" hidden="1">
              <a:extLst>
                <a:ext uri="{63B3BB69-23CF-44E3-9099-C40C66FF867C}">
                  <a14:compatExt spid="_x0000_s20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0659" name="Button 3251" hidden="1">
              <a:extLst>
                <a:ext uri="{63B3BB69-23CF-44E3-9099-C40C66FF867C}">
                  <a14:compatExt spid="_x0000_s206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0660" name="Button 3252" hidden="1">
              <a:extLst>
                <a:ext uri="{63B3BB69-23CF-44E3-9099-C40C66FF867C}">
                  <a14:compatExt spid="_x0000_s20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0661" name="Button 3253" hidden="1">
              <a:extLst>
                <a:ext uri="{63B3BB69-23CF-44E3-9099-C40C66FF867C}">
                  <a14:compatExt spid="_x0000_s206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20662" name="Button 3254" hidden="1">
              <a:extLst>
                <a:ext uri="{63B3BB69-23CF-44E3-9099-C40C66FF867C}">
                  <a14:compatExt spid="_x0000_s20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20663" name="Button 3255" hidden="1">
              <a:extLst>
                <a:ext uri="{63B3BB69-23CF-44E3-9099-C40C66FF867C}">
                  <a14:compatExt spid="_x0000_s20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0664" name="Button 3256" hidden="1">
              <a:extLst>
                <a:ext uri="{63B3BB69-23CF-44E3-9099-C40C66FF867C}">
                  <a14:compatExt spid="_x0000_s20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0665" name="Button 3257" hidden="1">
              <a:extLst>
                <a:ext uri="{63B3BB69-23CF-44E3-9099-C40C66FF867C}">
                  <a14:compatExt spid="_x0000_s20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20666" name="Button 3258" hidden="1">
              <a:extLst>
                <a:ext uri="{63B3BB69-23CF-44E3-9099-C40C66FF867C}">
                  <a14:compatExt spid="_x0000_s20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0685" name="Button 3277" hidden="1">
              <a:extLst>
                <a:ext uri="{63B3BB69-23CF-44E3-9099-C40C66FF867C}">
                  <a14:compatExt spid="_x0000_s206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0686" name="Button 3278" hidden="1">
              <a:extLst>
                <a:ext uri="{63B3BB69-23CF-44E3-9099-C40C66FF867C}">
                  <a14:compatExt spid="_x0000_s20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0687" name="Button 3279" hidden="1">
              <a:extLst>
                <a:ext uri="{63B3BB69-23CF-44E3-9099-C40C66FF867C}">
                  <a14:compatExt spid="_x0000_s206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0692" name="Button 3284" hidden="1">
              <a:extLst>
                <a:ext uri="{63B3BB69-23CF-44E3-9099-C40C66FF867C}">
                  <a14:compatExt spid="_x0000_s20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0693" name="Button 3285" hidden="1">
              <a:extLst>
                <a:ext uri="{63B3BB69-23CF-44E3-9099-C40C66FF867C}">
                  <a14:compatExt spid="_x0000_s20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0695" name="Button 3287" hidden="1">
              <a:extLst>
                <a:ext uri="{63B3BB69-23CF-44E3-9099-C40C66FF867C}">
                  <a14:compatExt spid="_x0000_s20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0696" name="Button 3288" hidden="1">
              <a:extLst>
                <a:ext uri="{63B3BB69-23CF-44E3-9099-C40C66FF867C}">
                  <a14:compatExt spid="_x0000_s20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0697" name="Button 3289" hidden="1">
              <a:extLst>
                <a:ext uri="{63B3BB69-23CF-44E3-9099-C40C66FF867C}">
                  <a14:compatExt spid="_x0000_s20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0699" name="Button 3291" hidden="1">
              <a:extLst>
                <a:ext uri="{63B3BB69-23CF-44E3-9099-C40C66FF867C}">
                  <a14:compatExt spid="_x0000_s20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0728" name="Button 3320" hidden="1">
              <a:extLst>
                <a:ext uri="{63B3BB69-23CF-44E3-9099-C40C66FF867C}">
                  <a14:compatExt spid="_x0000_s207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0729" name="Button 3321" hidden="1">
              <a:extLst>
                <a:ext uri="{63B3BB69-23CF-44E3-9099-C40C66FF867C}">
                  <a14:compatExt spid="_x0000_s20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0730" name="Button 3322" hidden="1">
              <a:extLst>
                <a:ext uri="{63B3BB69-23CF-44E3-9099-C40C66FF867C}">
                  <a14:compatExt spid="_x0000_s207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0731" name="Button 3323" hidden="1">
              <a:extLst>
                <a:ext uri="{63B3BB69-23CF-44E3-9099-C40C66FF867C}">
                  <a14:compatExt spid="_x0000_s20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0732" name="Button 3324" hidden="1">
              <a:extLst>
                <a:ext uri="{63B3BB69-23CF-44E3-9099-C40C66FF867C}">
                  <a14:compatExt spid="_x0000_s20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0733" name="Button 3325" hidden="1">
              <a:extLst>
                <a:ext uri="{63B3BB69-23CF-44E3-9099-C40C66FF867C}">
                  <a14:compatExt spid="_x0000_s20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0735" name="Button 3327" hidden="1">
              <a:extLst>
                <a:ext uri="{63B3BB69-23CF-44E3-9099-C40C66FF867C}">
                  <a14:compatExt spid="_x0000_s20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0736" name="Button 3328" hidden="1">
              <a:extLst>
                <a:ext uri="{63B3BB69-23CF-44E3-9099-C40C66FF867C}">
                  <a14:compatExt spid="_x0000_s20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0737" name="Button 3329" hidden="1">
              <a:extLst>
                <a:ext uri="{63B3BB69-23CF-44E3-9099-C40C66FF867C}">
                  <a14:compatExt spid="_x0000_s20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0738" name="Button 3330" hidden="1">
              <a:extLst>
                <a:ext uri="{63B3BB69-23CF-44E3-9099-C40C66FF867C}">
                  <a14:compatExt spid="_x0000_s20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0739" name="Button 3331" hidden="1">
              <a:extLst>
                <a:ext uri="{63B3BB69-23CF-44E3-9099-C40C66FF867C}">
                  <a14:compatExt spid="_x0000_s20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0740" name="Button 3332" hidden="1">
              <a:extLst>
                <a:ext uri="{63B3BB69-23CF-44E3-9099-C40C66FF867C}">
                  <a14:compatExt spid="_x0000_s20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0741" name="Button 3333" hidden="1">
              <a:extLst>
                <a:ext uri="{63B3BB69-23CF-44E3-9099-C40C66FF867C}">
                  <a14:compatExt spid="_x0000_s20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0761" name="Button 3353" hidden="1">
              <a:extLst>
                <a:ext uri="{63B3BB69-23CF-44E3-9099-C40C66FF867C}">
                  <a14:compatExt spid="_x0000_s207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0762" name="Button 3354" hidden="1">
              <a:extLst>
                <a:ext uri="{63B3BB69-23CF-44E3-9099-C40C66FF867C}">
                  <a14:compatExt spid="_x0000_s20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0763" name="Button 3355" hidden="1">
              <a:extLst>
                <a:ext uri="{63B3BB69-23CF-44E3-9099-C40C66FF867C}">
                  <a14:compatExt spid="_x0000_s207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0782" name="Button 3374" hidden="1">
              <a:extLst>
                <a:ext uri="{63B3BB69-23CF-44E3-9099-C40C66FF867C}">
                  <a14:compatExt spid="_x0000_s20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0783" name="Button 3375" hidden="1">
              <a:extLst>
                <a:ext uri="{63B3BB69-23CF-44E3-9099-C40C66FF867C}">
                  <a14:compatExt spid="_x0000_s20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0784" name="Button 3376" hidden="1">
              <a:extLst>
                <a:ext uri="{63B3BB69-23CF-44E3-9099-C40C66FF867C}">
                  <a14:compatExt spid="_x0000_s20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0785" name="Button 3377" hidden="1">
              <a:extLst>
                <a:ext uri="{63B3BB69-23CF-44E3-9099-C40C66FF867C}">
                  <a14:compatExt spid="_x0000_s20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0786" name="Button 3378" hidden="1">
              <a:extLst>
                <a:ext uri="{63B3BB69-23CF-44E3-9099-C40C66FF867C}">
                  <a14:compatExt spid="_x0000_s20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0787" name="Button 3379" hidden="1">
              <a:extLst>
                <a:ext uri="{63B3BB69-23CF-44E3-9099-C40C66FF867C}">
                  <a14:compatExt spid="_x0000_s20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0788" name="Button 3380" hidden="1">
              <a:extLst>
                <a:ext uri="{63B3BB69-23CF-44E3-9099-C40C66FF867C}">
                  <a14:compatExt spid="_x0000_s20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0789" name="Button 3381" hidden="1">
              <a:extLst>
                <a:ext uri="{63B3BB69-23CF-44E3-9099-C40C66FF867C}">
                  <a14:compatExt spid="_x0000_s20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0808" name="Button 3400" hidden="1">
              <a:extLst>
                <a:ext uri="{63B3BB69-23CF-44E3-9099-C40C66FF867C}">
                  <a14:compatExt spid="_x0000_s208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0809" name="Button 3401" hidden="1">
              <a:extLst>
                <a:ext uri="{63B3BB69-23CF-44E3-9099-C40C66FF867C}">
                  <a14:compatExt spid="_x0000_s20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0810" name="Button 3402" hidden="1">
              <a:extLst>
                <a:ext uri="{63B3BB69-23CF-44E3-9099-C40C66FF867C}">
                  <a14:compatExt spid="_x0000_s208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0811" name="Button 3403" hidden="1">
              <a:extLst>
                <a:ext uri="{63B3BB69-23CF-44E3-9099-C40C66FF867C}">
                  <a14:compatExt spid="_x0000_s20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0812" name="Button 3404" hidden="1">
              <a:extLst>
                <a:ext uri="{63B3BB69-23CF-44E3-9099-C40C66FF867C}">
                  <a14:compatExt spid="_x0000_s20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0813" name="Button 3405" hidden="1">
              <a:extLst>
                <a:ext uri="{63B3BB69-23CF-44E3-9099-C40C66FF867C}">
                  <a14:compatExt spid="_x0000_s20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0835" name="Button 3427" hidden="1">
              <a:extLst>
                <a:ext uri="{63B3BB69-23CF-44E3-9099-C40C66FF867C}">
                  <a14:compatExt spid="_x0000_s20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0836" name="Button 3428" hidden="1">
              <a:extLst>
                <a:ext uri="{63B3BB69-23CF-44E3-9099-C40C66FF867C}">
                  <a14:compatExt spid="_x0000_s20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0837" name="Button 3429" hidden="1">
              <a:extLst>
                <a:ext uri="{63B3BB69-23CF-44E3-9099-C40C66FF867C}">
                  <a14:compatExt spid="_x0000_s20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0838" name="Button 3430" hidden="1">
              <a:extLst>
                <a:ext uri="{63B3BB69-23CF-44E3-9099-C40C66FF867C}">
                  <a14:compatExt spid="_x0000_s20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0839" name="Button 3431" hidden="1">
              <a:extLst>
                <a:ext uri="{63B3BB69-23CF-44E3-9099-C40C66FF867C}">
                  <a14:compatExt spid="_x0000_s20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0862" name="Button 3454" hidden="1">
              <a:extLst>
                <a:ext uri="{63B3BB69-23CF-44E3-9099-C40C66FF867C}">
                  <a14:compatExt spid="_x0000_s208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0863" name="Button 3455" hidden="1">
              <a:extLst>
                <a:ext uri="{63B3BB69-23CF-44E3-9099-C40C66FF867C}">
                  <a14:compatExt spid="_x0000_s20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0864" name="Button 3456" hidden="1">
              <a:extLst>
                <a:ext uri="{63B3BB69-23CF-44E3-9099-C40C66FF867C}">
                  <a14:compatExt spid="_x0000_s208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0885" name="Button 3477" hidden="1">
              <a:extLst>
                <a:ext uri="{63B3BB69-23CF-44E3-9099-C40C66FF867C}">
                  <a14:compatExt spid="_x0000_s208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0886" name="Button 3478" hidden="1">
              <a:extLst>
                <a:ext uri="{63B3BB69-23CF-44E3-9099-C40C66FF867C}">
                  <a14:compatExt spid="_x0000_s20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0887" name="Button 3479" hidden="1">
              <a:extLst>
                <a:ext uri="{63B3BB69-23CF-44E3-9099-C40C66FF867C}">
                  <a14:compatExt spid="_x0000_s208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0888" name="Button 3480" hidden="1">
              <a:extLst>
                <a:ext uri="{63B3BB69-23CF-44E3-9099-C40C66FF867C}">
                  <a14:compatExt spid="_x0000_s20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0889" name="Button 3481" hidden="1">
              <a:extLst>
                <a:ext uri="{63B3BB69-23CF-44E3-9099-C40C66FF867C}">
                  <a14:compatExt spid="_x0000_s20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0890" name="Button 3482" hidden="1">
              <a:extLst>
                <a:ext uri="{63B3BB69-23CF-44E3-9099-C40C66FF867C}">
                  <a14:compatExt spid="_x0000_s20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0891" name="Button 3483" hidden="1">
              <a:extLst>
                <a:ext uri="{63B3BB69-23CF-44E3-9099-C40C66FF867C}">
                  <a14:compatExt spid="_x0000_s20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0892" name="Button 3484" hidden="1">
              <a:extLst>
                <a:ext uri="{63B3BB69-23CF-44E3-9099-C40C66FF867C}">
                  <a14:compatExt spid="_x0000_s20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0893" name="Button 3485" hidden="1">
              <a:extLst>
                <a:ext uri="{63B3BB69-23CF-44E3-9099-C40C66FF867C}">
                  <a14:compatExt spid="_x0000_s20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0894" name="Button 3486" hidden="1">
              <a:extLst>
                <a:ext uri="{63B3BB69-23CF-44E3-9099-C40C66FF867C}">
                  <a14:compatExt spid="_x0000_s20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0933" name="Button 3525" hidden="1">
              <a:extLst>
                <a:ext uri="{63B3BB69-23CF-44E3-9099-C40C66FF867C}">
                  <a14:compatExt spid="_x0000_s209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0934" name="Button 3526" hidden="1">
              <a:extLst>
                <a:ext uri="{63B3BB69-23CF-44E3-9099-C40C66FF867C}">
                  <a14:compatExt spid="_x0000_s20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0935" name="Button 3527" hidden="1">
              <a:extLst>
                <a:ext uri="{63B3BB69-23CF-44E3-9099-C40C66FF867C}">
                  <a14:compatExt spid="_x0000_s209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0956" name="Button 3548" hidden="1">
              <a:extLst>
                <a:ext uri="{63B3BB69-23CF-44E3-9099-C40C66FF867C}">
                  <a14:compatExt spid="_x0000_s209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0957" name="Button 3549" hidden="1">
              <a:extLst>
                <a:ext uri="{63B3BB69-23CF-44E3-9099-C40C66FF867C}">
                  <a14:compatExt spid="_x0000_s20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0958" name="Button 3550" hidden="1">
              <a:extLst>
                <a:ext uri="{63B3BB69-23CF-44E3-9099-C40C66FF867C}">
                  <a14:compatExt spid="_x0000_s209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0985" name="Button 3577" hidden="1">
              <a:extLst>
                <a:ext uri="{63B3BB69-23CF-44E3-9099-C40C66FF867C}">
                  <a14:compatExt spid="_x0000_s209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0986" name="Button 3578" hidden="1">
              <a:extLst>
                <a:ext uri="{63B3BB69-23CF-44E3-9099-C40C66FF867C}">
                  <a14:compatExt spid="_x0000_s20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0987" name="Button 3579" hidden="1">
              <a:extLst>
                <a:ext uri="{63B3BB69-23CF-44E3-9099-C40C66FF867C}">
                  <a14:compatExt spid="_x0000_s209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36" totalsRowShown="0">
  <tableColumns count="6">
    <tableColumn id="1" name="CÓDIGO CATÁLOGO"/>
    <tableColumn id="2" name="ARTÍCULO"/>
    <tableColumn id="3" name="UNIDAD DE MEDIDA"/>
    <tableColumn id="4" name="CANTIDAD TOTAL ESTIMADA" dataDxfId="6"/>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80:F181" totalsRowShown="0">
  <autoFilter ref="A180:F1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91:F192" totalsRowShown="0">
  <autoFilter ref="A191:F1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202:F206" totalsRowShown="0">
  <autoFilter ref="A202:F2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216:F245" totalsRowShown="0">
  <autoFilter ref="A216:F2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255:F270" totalsRowShown="0">
  <autoFilter ref="A255:F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80:F289" totalsRowShown="0">
  <autoFilter ref="A280:F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99:F308" totalsRowShown="0">
  <autoFilter ref="A299:F3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318:F320" totalsRowShown="0">
  <autoFilter ref="A318:F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30:F332" totalsRowShown="0">
  <autoFilter ref="A330:F3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42:F343" totalsRowShown="0">
  <autoFilter ref="A342:F3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46:F52" totalsRowShown="0">
  <autoFilter ref="A46:F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53:F354" totalsRowShown="0">
  <autoFilter ref="A353:F3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64:F366" totalsRowShown="0">
  <autoFilter ref="A364:F3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76:F379" totalsRowShown="0">
  <autoFilter ref="A376:F3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9:F392" totalsRowShown="0">
  <autoFilter ref="A389:F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402:F405" totalsRowShown="0">
  <autoFilter ref="A402:F4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15:F416" totalsRowShown="0">
  <autoFilter ref="A415:F4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26:F427" totalsRowShown="0">
  <autoFilter ref="A426:F427"/>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437:F439" totalsRowShown="0">
  <autoFilter ref="A437:F439"/>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449:F472" totalsRowShown="0">
  <autoFilter ref="A449:F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482:F508" totalsRowShown="0">
  <autoFilter ref="A482:F5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62:F81" totalsRowShown="0">
  <autoFilter ref="A62:F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518:F523" totalsRowShown="0">
  <autoFilter ref="A518:F5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533:F542" totalsRowShown="0">
  <autoFilter ref="A533:F5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552:F553" totalsRowShown="0">
  <autoFilter ref="A552:F5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563:F567" totalsRowShown="0">
  <autoFilter ref="A563:F5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577:F579" totalsRowShown="0">
  <autoFilter ref="A577:F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589:F590" totalsRowShown="0">
  <autoFilter ref="A589:F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600:F601" totalsRowShown="0">
  <autoFilter ref="A600:F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611:F626" totalsRowShown="0">
  <autoFilter ref="A611:F6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636:F653" totalsRowShown="0">
  <autoFilter ref="A636:F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663:F664" totalsRowShown="0">
  <autoFilter ref="A663:F6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91:F104" totalsRowShown="0">
  <autoFilter ref="A91:F1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674:F675" totalsRowShown="0">
  <autoFilter ref="A674:F6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685:F687" totalsRowShown="0">
  <autoFilter ref="A685:F6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697:F698" totalsRowShown="0">
  <autoFilter ref="A697:F698"/>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708:F757" totalsRowShown="0">
  <autoFilter ref="A708:F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767:F794" totalsRowShown="0">
  <autoFilter ref="A767:F794"/>
  <tableColumns count="6">
    <tableColumn id="1" name="CÓDIGO CATÁLOGO"/>
    <tableColumn id="2" name="ARTÍCULO">
      <calculatedColumnFormula>IFERROR(INDEX(UNSPSCDes,MATCH(INDIRECT(ADDRESS(ROW(),COLUMN()-1,4)),UNSPSCCode,0)),"")</calculatedColumnFormula>
    </tableColumn>
    <tableColumn id="3" name="UNIDAD DE MEDIDA" dataDxfId="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804:F805" totalsRowShown="0">
  <autoFilter ref="A804:F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815:F819" totalsRowShown="0">
  <autoFilter ref="A815:F8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829:F834" totalsRowShown="0">
  <autoFilter ref="A829:F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844:F850" totalsRowShown="0">
  <autoFilter ref="A844:F8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860:F861" totalsRowShown="0">
  <autoFilter ref="A860:F8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114:F117" totalsRowShown="0">
  <autoFilter ref="A114:F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871:F872" totalsRowShown="0">
  <autoFilter ref="A871:F8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882:F883" totalsRowShown="0">
  <autoFilter ref="A882:F8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2" name="Table353" displayName="Table353" ref="A893:F894" totalsRowShown="0">
  <autoFilter ref="A893:F8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904:F906" totalsRowShown="0">
  <autoFilter ref="A904:F9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916:F917" totalsRowShown="0">
  <autoFilter ref="A916:F9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927:F928" totalsRowShown="0">
  <autoFilter ref="A927:F9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938:F939" totalsRowShown="0">
  <autoFilter ref="A938:F9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949:F950" totalsRowShown="0">
  <autoFilter ref="A949:F9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960:F961" totalsRowShown="0">
  <autoFilter ref="A960:F9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971:F972" totalsRowShown="0">
  <autoFilter ref="A971:F9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127:F128" totalsRowShown="0">
  <autoFilter ref="A127:F1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2" name="Table363" displayName="Table363" ref="A982:F989" totalsRowShown="0">
  <autoFilter ref="A982:F9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1" name="Table362" displayName="Table362" ref="A999:F1000" totalsRowShown="0">
  <autoFilter ref="A999:F10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010:F1021" totalsRowShown="0">
  <autoFilter ref="A1010:F10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031:F1032" totalsRowShown="0">
  <autoFilter ref="A1031:F10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042:F1048" totalsRowShown="0">
  <autoFilter ref="A1042:F10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058:F1062" totalsRowShown="0">
  <autoFilter ref="A1058: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072:F1075" totalsRowShown="0">
  <autoFilter ref="A1072:F10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085:F1086" totalsRowShown="0">
  <autoFilter ref="A1085:F10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096:F1104" totalsRowShown="0">
  <autoFilter ref="A1096:F11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114:F1115" totalsRowShown="0">
  <autoFilter ref="A1114:F11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138:F140" totalsRowShown="0">
  <autoFilter ref="A138:F1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125:F1126" totalsRowShown="0">
  <autoFilter ref="A1125:F11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136:F1137" totalsRowShown="0">
  <autoFilter ref="A1136:F11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 name="Table310" displayName="Table310" ref="A150:F155" totalsRowShown="0">
  <autoFilter ref="A150:F1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65:F170" totalsRowShown="0">
  <autoFilter ref="A165:F170"/>
  <tableColumns count="6">
    <tableColumn id="1" name="CÓDIGO CATÁLOGO"/>
    <tableColumn id="2" name="ARTÍCULO">
      <calculatedColumnFormula>IFERROR(INDEX(UNSPSCDes,MATCH(INDIRECT(ADDRESS(ROW(),COLUMN()-1,4)),UNSPSCCode,0)),"")</calculatedColumnFormula>
    </tableColumn>
    <tableColumn id="3" name="UNIDAD DE MEDIDA" dataDxfId="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6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5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3.xml"/><Relationship Id="rId424" Type="http://schemas.openxmlformats.org/officeDocument/2006/relationships/ctrlProp" Target="../ctrlProps/ctrlProp421.xml"/><Relationship Id="rId631" Type="http://schemas.openxmlformats.org/officeDocument/2006/relationships/table" Target="../tables/table70.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4.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25.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36.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41.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52.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3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1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29.xml"/><Relationship Id="rId604" Type="http://schemas.openxmlformats.org/officeDocument/2006/relationships/table" Target="../tables/table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54.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9.xml"/><Relationship Id="rId626" Type="http://schemas.openxmlformats.org/officeDocument/2006/relationships/table" Target="../tables/table65.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20.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31.xml"/><Relationship Id="rId606" Type="http://schemas.openxmlformats.org/officeDocument/2006/relationships/table" Target="../tables/table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1.xml"/><Relationship Id="rId628" Type="http://schemas.openxmlformats.org/officeDocument/2006/relationships/table" Target="../tables/table67.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2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33.xml"/><Relationship Id="rId608" Type="http://schemas.openxmlformats.org/officeDocument/2006/relationships/table" Target="../tables/table4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2.xml"/><Relationship Id="rId619" Type="http://schemas.openxmlformats.org/officeDocument/2006/relationships/table" Target="../tables/table5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1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2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3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71.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1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4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2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51.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3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1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4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2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6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30.xml"/><Relationship Id="rId605" Type="http://schemas.openxmlformats.org/officeDocument/2006/relationships/table" Target="../tables/table44.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10.xml"/><Relationship Id="rId627" Type="http://schemas.openxmlformats.org/officeDocument/2006/relationships/table" Target="../tables/table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2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32.xml"/><Relationship Id="rId607" Type="http://schemas.openxmlformats.org/officeDocument/2006/relationships/table" Target="../tables/table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1.xml"/><Relationship Id="rId618" Type="http://schemas.openxmlformats.org/officeDocument/2006/relationships/table" Target="../tables/table5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12.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23.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4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34.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39.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50.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61.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omments" Target="../comments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16.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2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59.xml"/><Relationship Id="rId7" Type="http://schemas.openxmlformats.org/officeDocument/2006/relationships/table" Target="../tables/table7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62.xml"/><Relationship Id="rId5" Type="http://schemas.openxmlformats.org/officeDocument/2006/relationships/ctrlProp" Target="../ctrlProps/ctrlProp561.xml"/><Relationship Id="rId4" Type="http://schemas.openxmlformats.org/officeDocument/2006/relationships/ctrlProp" Target="../ctrlProps/ctrlProp5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7" t="s">
        <v>15168</v>
      </c>
      <c r="C6" s="97"/>
    </row>
    <row r="7" spans="2:7" ht="18" x14ac:dyDescent="0.25">
      <c r="B7" s="52" t="s">
        <v>5216</v>
      </c>
      <c r="C7" s="53">
        <f ca="1">PACC!B10</f>
        <v>27426547.620000001</v>
      </c>
      <c r="G7" s="28"/>
    </row>
    <row r="8" spans="2:7" ht="18" x14ac:dyDescent="0.25">
      <c r="B8" s="54" t="s">
        <v>3642</v>
      </c>
      <c r="C8" s="55">
        <f ca="1">PACC!B9</f>
        <v>70</v>
      </c>
      <c r="G8" s="28"/>
    </row>
    <row r="9" spans="2:7" ht="18" x14ac:dyDescent="0.25">
      <c r="B9" s="54" t="s">
        <v>5771</v>
      </c>
      <c r="C9" s="56" t="str">
        <f>IF(PACC!E6="","",PACC!E6)</f>
        <v>0205</v>
      </c>
      <c r="G9" s="28"/>
    </row>
    <row r="10" spans="2:7" ht="18" x14ac:dyDescent="0.25">
      <c r="B10" s="54" t="s">
        <v>873</v>
      </c>
      <c r="C10" s="56" t="str">
        <f>IF(PACC!E7="","",PACC!E7)</f>
        <v>01</v>
      </c>
      <c r="G10" s="28"/>
    </row>
    <row r="11" spans="2:7" ht="18" x14ac:dyDescent="0.25">
      <c r="B11" s="54" t="s">
        <v>3363</v>
      </c>
      <c r="C11" s="56" t="str">
        <f>IF(PACC!E8="","",PACC!E8)</f>
        <v>0006</v>
      </c>
      <c r="G11" s="28"/>
    </row>
    <row r="12" spans="2:7" ht="16.5" customHeight="1" x14ac:dyDescent="0.25">
      <c r="B12" s="54" t="s">
        <v>17724</v>
      </c>
      <c r="C12" s="56" t="str">
        <f>IF(PACC!E9="","",PACC!E9)</f>
        <v>Centro de Capacitación en Política y Gestión Fiscal</v>
      </c>
      <c r="G12" s="28"/>
    </row>
    <row r="13" spans="2:7" ht="16.5" customHeight="1" x14ac:dyDescent="0.25">
      <c r="B13" s="54" t="s">
        <v>18227</v>
      </c>
      <c r="C13" s="57">
        <f>IF(PACC!E11="","",PACC!E11)</f>
        <v>2021</v>
      </c>
      <c r="G13" s="29"/>
    </row>
    <row r="14" spans="2:7" ht="16.5" customHeight="1" x14ac:dyDescent="0.25">
      <c r="B14" s="54" t="s">
        <v>4037</v>
      </c>
      <c r="C14" s="75" t="str">
        <f>IF(PACC!E12="","",PACC!E12)</f>
        <v/>
      </c>
      <c r="G14" s="29"/>
    </row>
    <row r="15" spans="2:7" x14ac:dyDescent="0.25">
      <c r="B15" s="98" t="s">
        <v>3407</v>
      </c>
      <c r="C15" s="98"/>
    </row>
    <row r="16" spans="2:7" x14ac:dyDescent="0.25">
      <c r="B16" s="58" t="s">
        <v>10693</v>
      </c>
      <c r="C16" s="53">
        <f ca="1">SUMIF(ObjetoContratacionOculto,"="&amp;Bienes,TotalEstColumnValue)</f>
        <v>21925227.239999998</v>
      </c>
    </row>
    <row r="17" spans="2:3" x14ac:dyDescent="0.25">
      <c r="B17" s="58" t="s">
        <v>528</v>
      </c>
      <c r="C17" s="53">
        <f>SUMIF(ObjetoContratacionOculto,"="&amp;Obras,TotalEstColumnValue)</f>
        <v>0</v>
      </c>
    </row>
    <row r="18" spans="2:3" x14ac:dyDescent="0.25">
      <c r="B18" s="58" t="s">
        <v>91</v>
      </c>
      <c r="C18" s="53">
        <f ca="1">SUMIF(ObjetoContratacionOculto,"="&amp;Servicios,TotalEstColumnValue)</f>
        <v>5501320.3799999999</v>
      </c>
    </row>
    <row r="19" spans="2:3" x14ac:dyDescent="0.25">
      <c r="B19" s="58" t="s">
        <v>6783</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98" t="s">
        <v>16803</v>
      </c>
      <c r="C21" s="98"/>
    </row>
    <row r="22" spans="2:3" x14ac:dyDescent="0.25">
      <c r="B22" s="58" t="s">
        <v>11797</v>
      </c>
      <c r="C22" s="53">
        <f ca="1">SUMIF(MIPYMEOculto,"="&amp;MIPYMESí,TotalEstColumnValue)</f>
        <v>2928839.4</v>
      </c>
    </row>
    <row r="23" spans="2:3" x14ac:dyDescent="0.25">
      <c r="B23" s="58" t="s">
        <v>17857</v>
      </c>
      <c r="C23" s="53">
        <f ca="1">SUMIF(MIPYMEOculto,"="&amp;MIPYMEMujer,TotalEstColumnValue)</f>
        <v>2558711.6</v>
      </c>
    </row>
    <row r="24" spans="2:3" x14ac:dyDescent="0.25">
      <c r="B24" s="58" t="s">
        <v>3563</v>
      </c>
      <c r="C24" s="53">
        <f ca="1">SUMIF(MIPYMEOculto,"="&amp;MIPYMENo,TotalEstColumnValue)</f>
        <v>21938996.619999997</v>
      </c>
    </row>
    <row r="25" spans="2:3" x14ac:dyDescent="0.25">
      <c r="B25" s="97" t="s">
        <v>14393</v>
      </c>
      <c r="C25" s="97"/>
    </row>
    <row r="26" spans="2:3" x14ac:dyDescent="0.25">
      <c r="B26" s="58" t="s">
        <v>10104</v>
      </c>
      <c r="C26" s="53">
        <f ca="1">SUMIF(ProcedimientoOculto,"="&amp;ModCU,TotalEstColumnValue)</f>
        <v>2031561.2</v>
      </c>
    </row>
    <row r="27" spans="2:3" x14ac:dyDescent="0.25">
      <c r="B27" s="58" t="s">
        <v>9175</v>
      </c>
      <c r="C27" s="53">
        <f ca="1">SUMIF(ProcedimientoOculto,"="&amp;ModCM,TotalEstColumnValue)</f>
        <v>12842210.040000001</v>
      </c>
    </row>
    <row r="28" spans="2:3" x14ac:dyDescent="0.25">
      <c r="B28" s="58" t="s">
        <v>11065</v>
      </c>
      <c r="C28" s="53">
        <f ca="1">SUMIF(ProcedimientoOculto,"="&amp;ModCP,TotalEstColumnValue)</f>
        <v>12552776.379999999</v>
      </c>
    </row>
    <row r="29" spans="2:3" x14ac:dyDescent="0.25">
      <c r="B29" s="58" t="s">
        <v>7890</v>
      </c>
      <c r="C29" s="53">
        <f>SUMIF(ProcedimientoOculto,"="&amp;ModLP,TotalEstColumnValue)</f>
        <v>0</v>
      </c>
    </row>
    <row r="30" spans="2:3" x14ac:dyDescent="0.25">
      <c r="B30" s="58" t="s">
        <v>13161</v>
      </c>
      <c r="C30" s="53">
        <f>SUMIF(ProcedimientoOculto,"="&amp;ModLI,TotalEstColumnValue)</f>
        <v>0</v>
      </c>
    </row>
    <row r="31" spans="2:3" x14ac:dyDescent="0.25">
      <c r="B31" s="58" t="s">
        <v>10592</v>
      </c>
      <c r="C31" s="53">
        <f>SUMIF(ProcedimientoOculto,"="&amp;ModLR,TotalEstColumnValue)</f>
        <v>0</v>
      </c>
    </row>
    <row r="32" spans="2:3" x14ac:dyDescent="0.25">
      <c r="B32" s="58" t="s">
        <v>5124</v>
      </c>
      <c r="C32" s="53">
        <f>SUMIF(ProcedimientoOculto,"="&amp;ModSO,TotalEstColumnValue)</f>
        <v>0</v>
      </c>
    </row>
    <row r="33" spans="2:3" x14ac:dyDescent="0.25">
      <c r="B33" s="52" t="s">
        <v>15997</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138"/>
  <sheetViews>
    <sheetView topLeftCell="A1116" zoomScaleSheetLayoutView="100" workbookViewId="0">
      <selection activeCell="A1119" sqref="A111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9"/>
      <c r="B1" s="42"/>
      <c r="C1" s="30"/>
      <c r="D1" s="30"/>
      <c r="E1" s="1"/>
      <c r="F1" s="42"/>
      <c r="G1" s="42"/>
      <c r="H1" s="2"/>
      <c r="I1" s="31"/>
      <c r="J1" s="31"/>
      <c r="K1" s="10"/>
      <c r="L1" s="10"/>
      <c r="M1" s="10"/>
    </row>
    <row r="2" spans="1:13" s="3" customFormat="1" ht="18" x14ac:dyDescent="0.25">
      <c r="A2" s="109"/>
      <c r="B2" s="103" t="s">
        <v>1389</v>
      </c>
      <c r="C2" s="103"/>
      <c r="D2" s="103"/>
      <c r="E2" s="103"/>
      <c r="F2" s="60"/>
      <c r="G2" s="42"/>
      <c r="H2" s="10"/>
    </row>
    <row r="3" spans="1:13" s="3" customFormat="1" ht="18" x14ac:dyDescent="0.25">
      <c r="A3" s="109"/>
      <c r="B3" s="104" t="str">
        <f>"AÑO "&amp;E11</f>
        <v>AÑO 2021</v>
      </c>
      <c r="C3" s="104"/>
      <c r="D3" s="104"/>
      <c r="E3" s="104"/>
      <c r="F3" s="61"/>
      <c r="G3" s="42"/>
      <c r="H3" s="10"/>
    </row>
    <row r="4" spans="1:13" s="3" customFormat="1" ht="18" x14ac:dyDescent="0.25">
      <c r="A4" s="10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5262</v>
      </c>
      <c r="E6" s="101" t="s">
        <v>1988</v>
      </c>
      <c r="F6" s="102"/>
    </row>
    <row r="7" spans="1:13" s="43" customFormat="1" ht="13.5" x14ac:dyDescent="0.25">
      <c r="A7" s="36" t="s">
        <v>16010</v>
      </c>
      <c r="B7" s="44"/>
      <c r="C7" s="44"/>
      <c r="D7" s="46" t="s">
        <v>10082</v>
      </c>
      <c r="E7" s="101" t="s">
        <v>15154</v>
      </c>
      <c r="F7" s="102"/>
    </row>
    <row r="8" spans="1:13" s="43" customFormat="1" ht="13.5" x14ac:dyDescent="0.25">
      <c r="A8" s="44"/>
      <c r="B8" s="44"/>
      <c r="C8" s="44"/>
      <c r="D8" s="46" t="s">
        <v>11675</v>
      </c>
      <c r="E8" s="101" t="s">
        <v>8792</v>
      </c>
      <c r="F8" s="102"/>
    </row>
    <row r="9" spans="1:13" s="43" customFormat="1" ht="13.5" x14ac:dyDescent="0.25">
      <c r="A9" s="38" t="s">
        <v>3828</v>
      </c>
      <c r="B9" s="48">
        <f ca="1">COUNTIFS(TotalEstColumnName,"="&amp;TotalEstLabel,TotalEstColumnValue,"&gt;0")</f>
        <v>70</v>
      </c>
      <c r="C9" s="44"/>
      <c r="D9" s="46" t="s">
        <v>6839</v>
      </c>
      <c r="E9" s="101" t="s">
        <v>13030</v>
      </c>
      <c r="F9" s="102"/>
    </row>
    <row r="10" spans="1:13" s="43" customFormat="1" ht="13.5" x14ac:dyDescent="0.25">
      <c r="A10" s="40" t="s">
        <v>17061</v>
      </c>
      <c r="B10" s="47">
        <f ca="1">SUMIF(TotalEstColumnName,"="&amp;TotalEstLabel,TotalEstColumnValue)</f>
        <v>27426547.620000001</v>
      </c>
      <c r="C10" s="44"/>
      <c r="D10" s="46" t="s">
        <v>14707</v>
      </c>
      <c r="E10" s="101" t="s">
        <v>2422</v>
      </c>
      <c r="F10" s="102"/>
    </row>
    <row r="11" spans="1:13" s="43" customFormat="1" ht="13.5" x14ac:dyDescent="0.25">
      <c r="A11" s="39"/>
      <c r="B11" s="39"/>
      <c r="C11" s="44"/>
      <c r="D11" s="46" t="s">
        <v>3424</v>
      </c>
      <c r="E11" s="105">
        <v>2021</v>
      </c>
      <c r="F11" s="106"/>
    </row>
    <row r="12" spans="1:13" s="43" customFormat="1" ht="13.5" x14ac:dyDescent="0.25">
      <c r="A12" s="37"/>
      <c r="B12" s="37"/>
      <c r="C12" s="37"/>
      <c r="D12" s="46" t="s">
        <v>3495</v>
      </c>
      <c r="E12" s="107" t="s">
        <v>6781</v>
      </c>
      <c r="F12" s="108"/>
    </row>
    <row r="15" spans="1:13" ht="33.950000000000003" customHeight="1" thickBot="1" x14ac:dyDescent="0.3">
      <c r="A15" s="64" t="s">
        <v>16383</v>
      </c>
      <c r="B15" s="64" t="s">
        <v>161</v>
      </c>
      <c r="C15" s="64" t="s">
        <v>11725</v>
      </c>
      <c r="D15" s="64" t="s">
        <v>14379</v>
      </c>
      <c r="E15" s="64" t="s">
        <v>10963</v>
      </c>
      <c r="F15" s="64" t="s">
        <v>11096</v>
      </c>
    </row>
    <row r="16" spans="1:13" ht="13.5" customHeight="1" thickBot="1" x14ac:dyDescent="0.3">
      <c r="A16" s="66" t="s">
        <v>18873</v>
      </c>
      <c r="B16" s="66" t="s">
        <v>18838</v>
      </c>
      <c r="C16" s="66" t="s">
        <v>17798</v>
      </c>
      <c r="D16" s="66" t="s">
        <v>10172</v>
      </c>
      <c r="E16" s="66" t="s">
        <v>8856</v>
      </c>
      <c r="F16" s="66" t="s">
        <v>6781</v>
      </c>
    </row>
    <row r="17" spans="1:6" ht="14.1" customHeight="1" thickBot="1" x14ac:dyDescent="0.3">
      <c r="A17" s="99" t="s">
        <v>14829</v>
      </c>
      <c r="B17" s="67" t="s">
        <v>8529</v>
      </c>
      <c r="C17" s="78">
        <v>44335</v>
      </c>
      <c r="D17" s="99" t="s">
        <v>9387</v>
      </c>
      <c r="E17" s="80" t="s">
        <v>13095</v>
      </c>
      <c r="F17" s="66" t="s">
        <v>3082</v>
      </c>
    </row>
    <row r="18" spans="1:6" ht="14.1" customHeight="1" x14ac:dyDescent="0.25">
      <c r="A18" s="100"/>
      <c r="B18" s="67" t="s">
        <v>1786</v>
      </c>
      <c r="C18" s="79">
        <f>IF(C17="","",IF(AND(MONTH(C17)&gt;=1,MONTH(C17)&lt;=3),1,IF(AND(MONTH(C17)&gt;=4,MONTH(C17)&lt;=6),2,IF(AND(MONTH(C17)&gt;=7,MONTH(C17)&lt;=9),3,4))))</f>
        <v>2</v>
      </c>
      <c r="D18" s="100"/>
      <c r="E18" s="80" t="s">
        <v>2418</v>
      </c>
      <c r="F18" s="66" t="s">
        <v>11113</v>
      </c>
    </row>
    <row r="19" spans="1:6" ht="14.1" customHeight="1" x14ac:dyDescent="0.25">
      <c r="A19" s="100"/>
      <c r="B19" s="67" t="s">
        <v>12943</v>
      </c>
      <c r="C19" s="78">
        <v>44347</v>
      </c>
      <c r="D19" s="100"/>
      <c r="E19" s="80" t="s">
        <v>3075</v>
      </c>
      <c r="F19" s="66" t="s">
        <v>11113</v>
      </c>
    </row>
    <row r="20" spans="1:6" ht="14.1" customHeight="1" x14ac:dyDescent="0.25">
      <c r="A20" s="100"/>
      <c r="B20" s="67" t="s">
        <v>1786</v>
      </c>
      <c r="C20" s="79">
        <f>IF(C19="","",IF(AND(MONTH(C19)&gt;=1,MONTH(C19)&lt;=3),1,IF(AND(MONTH(C19)&gt;=4,MONTH(C19)&lt;=6),2,IF(AND(MONTH(C19)&gt;=7,MONTH(C19)&lt;=9),3,4))))</f>
        <v>2</v>
      </c>
      <c r="D20" s="100"/>
      <c r="E20" s="80" t="s">
        <v>13194</v>
      </c>
      <c r="F20" s="66" t="s">
        <v>11113</v>
      </c>
    </row>
    <row r="22" spans="1:6" ht="14.1" customHeight="1" x14ac:dyDescent="0.25">
      <c r="A22" s="72" t="s">
        <v>15736</v>
      </c>
      <c r="B22" s="72" t="s">
        <v>16147</v>
      </c>
      <c r="C22" s="72" t="s">
        <v>15642</v>
      </c>
      <c r="D22" s="72" t="s">
        <v>15252</v>
      </c>
      <c r="E22" s="72" t="s">
        <v>6933</v>
      </c>
      <c r="F22" s="72" t="s">
        <v>15281</v>
      </c>
    </row>
    <row r="23" spans="1:6" ht="14.1" customHeight="1" x14ac:dyDescent="0.25">
      <c r="A23" s="81">
        <v>44121634</v>
      </c>
      <c r="B23" s="69" t="str">
        <f t="shared" ref="B23:B36" ca="1" si="0">IFERROR(INDEX(UNSPSCDes,MATCH(INDIRECT(ADDRESS(ROW(),COLUMN()-1,4)),UNSPSCCode,0)),"")</f>
        <v>Rollos adhesivos</v>
      </c>
      <c r="C23" s="82" t="s">
        <v>1449</v>
      </c>
      <c r="D23" s="81">
        <v>12</v>
      </c>
      <c r="E23" s="71">
        <v>63</v>
      </c>
      <c r="F23" s="70">
        <f t="shared" ref="F23:F36" ca="1" si="1">INDIRECT(ADDRESS(ROW(),COLUMN()-2,4))*INDIRECT(ADDRESS(ROW(),COLUMN()-1,4))</f>
        <v>756</v>
      </c>
    </row>
    <row r="24" spans="1:6" ht="13.5" customHeight="1" x14ac:dyDescent="0.25">
      <c r="A24" s="81">
        <v>44122017</v>
      </c>
      <c r="B24" s="69" t="str">
        <f t="shared" ca="1" si="0"/>
        <v>Folders de colgar o accesorios</v>
      </c>
      <c r="C24" s="82" t="s">
        <v>1449</v>
      </c>
      <c r="D24" s="81">
        <v>25</v>
      </c>
      <c r="E24" s="71">
        <v>147.26</v>
      </c>
      <c r="F24" s="70">
        <f t="shared" ca="1" si="1"/>
        <v>3681.5</v>
      </c>
    </row>
    <row r="25" spans="1:6" ht="13.5" customHeight="1" x14ac:dyDescent="0.25">
      <c r="A25" s="81">
        <v>44122017</v>
      </c>
      <c r="B25" s="69" t="str">
        <f t="shared" ca="1" si="0"/>
        <v>Folders de colgar o accesorios</v>
      </c>
      <c r="C25" s="82" t="s">
        <v>1449</v>
      </c>
      <c r="D25" s="81">
        <v>25</v>
      </c>
      <c r="E25" s="71">
        <v>147.26</v>
      </c>
      <c r="F25" s="70">
        <f t="shared" ca="1" si="1"/>
        <v>3681.5</v>
      </c>
    </row>
    <row r="26" spans="1:6" ht="13.5" customHeight="1" x14ac:dyDescent="0.25">
      <c r="A26" s="81">
        <v>44121701</v>
      </c>
      <c r="B26" s="69" t="str">
        <f t="shared" ca="1" si="0"/>
        <v>Bolígrafos</v>
      </c>
      <c r="C26" s="82" t="s">
        <v>16989</v>
      </c>
      <c r="D26" s="81">
        <v>1</v>
      </c>
      <c r="E26" s="71">
        <v>135</v>
      </c>
      <c r="F26" s="70">
        <f t="shared" ca="1" si="1"/>
        <v>135</v>
      </c>
    </row>
    <row r="27" spans="1:6" ht="13.5" customHeight="1" x14ac:dyDescent="0.25">
      <c r="A27" s="81">
        <v>44121905</v>
      </c>
      <c r="B27" s="69" t="str">
        <f t="shared" ca="1" si="0"/>
        <v>Almohadillas de tinta o estampillas</v>
      </c>
      <c r="C27" s="82" t="s">
        <v>1449</v>
      </c>
      <c r="D27" s="81">
        <v>5</v>
      </c>
      <c r="E27" s="71">
        <v>300</v>
      </c>
      <c r="F27" s="70">
        <f t="shared" ca="1" si="1"/>
        <v>1500</v>
      </c>
    </row>
    <row r="28" spans="1:6" ht="13.5" customHeight="1" x14ac:dyDescent="0.25">
      <c r="A28" s="81">
        <v>44121505</v>
      </c>
      <c r="B28" s="69" t="str">
        <f t="shared" ca="1" si="0"/>
        <v>Sobres especiales</v>
      </c>
      <c r="C28" s="82" t="s">
        <v>1449</v>
      </c>
      <c r="D28" s="81">
        <v>1400</v>
      </c>
      <c r="E28" s="71">
        <v>7</v>
      </c>
      <c r="F28" s="70">
        <f t="shared" ca="1" si="1"/>
        <v>9800</v>
      </c>
    </row>
    <row r="29" spans="1:6" ht="13.5" customHeight="1" x14ac:dyDescent="0.25">
      <c r="A29" s="81">
        <v>44103103</v>
      </c>
      <c r="B29" s="69" t="str">
        <f t="shared" ca="1" si="0"/>
        <v>Tóner para impresoras o fax</v>
      </c>
      <c r="C29" s="82" t="s">
        <v>1449</v>
      </c>
      <c r="D29" s="81">
        <v>3</v>
      </c>
      <c r="E29" s="71">
        <v>7257</v>
      </c>
      <c r="F29" s="70">
        <f t="shared" ca="1" si="1"/>
        <v>21771</v>
      </c>
    </row>
    <row r="30" spans="1:6" ht="13.5" customHeight="1" x14ac:dyDescent="0.25">
      <c r="A30" s="81">
        <v>44103103</v>
      </c>
      <c r="B30" s="69" t="str">
        <f t="shared" ca="1" si="0"/>
        <v>Tóner para impresoras o fax</v>
      </c>
      <c r="C30" s="82" t="s">
        <v>1449</v>
      </c>
      <c r="D30" s="81">
        <v>3</v>
      </c>
      <c r="E30" s="71">
        <v>7257</v>
      </c>
      <c r="F30" s="70">
        <f t="shared" ca="1" si="1"/>
        <v>21771</v>
      </c>
    </row>
    <row r="31" spans="1:6" ht="13.5" customHeight="1" x14ac:dyDescent="0.25">
      <c r="A31" s="81">
        <v>44103103</v>
      </c>
      <c r="B31" s="69" t="str">
        <f t="shared" ca="1" si="0"/>
        <v>Tóner para impresoras o fax</v>
      </c>
      <c r="C31" s="82" t="s">
        <v>1449</v>
      </c>
      <c r="D31" s="81">
        <v>3</v>
      </c>
      <c r="E31" s="71">
        <v>7257</v>
      </c>
      <c r="F31" s="70">
        <f t="shared" ca="1" si="1"/>
        <v>21771</v>
      </c>
    </row>
    <row r="32" spans="1:6" ht="13.5" customHeight="1" x14ac:dyDescent="0.25">
      <c r="A32" s="81">
        <v>44103103</v>
      </c>
      <c r="B32" s="69" t="str">
        <f t="shared" ca="1" si="0"/>
        <v>Tóner para impresoras o fax</v>
      </c>
      <c r="C32" s="82" t="s">
        <v>1449</v>
      </c>
      <c r="D32" s="81">
        <v>3</v>
      </c>
      <c r="E32" s="71">
        <v>7257</v>
      </c>
      <c r="F32" s="70">
        <f t="shared" ca="1" si="1"/>
        <v>21771</v>
      </c>
    </row>
    <row r="33" spans="1:10" ht="13.5" customHeight="1" x14ac:dyDescent="0.25">
      <c r="A33" s="81">
        <v>44101603</v>
      </c>
      <c r="B33" s="69" t="str">
        <f t="shared" ca="1" si="0"/>
        <v>Máquinas trituradoras de papel o accesorios</v>
      </c>
      <c r="C33" s="82" t="s">
        <v>1449</v>
      </c>
      <c r="D33" s="81">
        <v>2</v>
      </c>
      <c r="E33" s="71">
        <v>5200</v>
      </c>
      <c r="F33" s="70">
        <f t="shared" ca="1" si="1"/>
        <v>10400</v>
      </c>
    </row>
    <row r="34" spans="1:10" ht="13.5" customHeight="1" x14ac:dyDescent="0.25">
      <c r="A34" s="81">
        <v>44102904</v>
      </c>
      <c r="B34" s="69" t="str">
        <f t="shared" ca="1" si="0"/>
        <v>Aerosol de aire comprimido</v>
      </c>
      <c r="C34" s="82" t="s">
        <v>1449</v>
      </c>
      <c r="D34" s="81">
        <v>6</v>
      </c>
      <c r="E34" s="71">
        <v>500</v>
      </c>
      <c r="F34" s="70">
        <f t="shared" ca="1" si="1"/>
        <v>3000</v>
      </c>
    </row>
    <row r="35" spans="1:10" ht="13.5" customHeight="1" x14ac:dyDescent="0.25">
      <c r="A35" s="81">
        <v>44103103</v>
      </c>
      <c r="B35" s="69" t="str">
        <f t="shared" ca="1" si="0"/>
        <v>Tóner para impresoras o fax</v>
      </c>
      <c r="C35" s="82" t="s">
        <v>1449</v>
      </c>
      <c r="D35" s="81">
        <v>3</v>
      </c>
      <c r="E35" s="71">
        <v>4500</v>
      </c>
      <c r="F35" s="70">
        <f t="shared" ca="1" si="1"/>
        <v>13500</v>
      </c>
    </row>
    <row r="36" spans="1:10" ht="13.5" customHeight="1" x14ac:dyDescent="0.25">
      <c r="A36" s="81"/>
      <c r="B36" s="69" t="str">
        <f t="shared" ca="1" si="0"/>
        <v/>
      </c>
      <c r="C36" s="82"/>
      <c r="D36" s="81"/>
      <c r="E36" s="71"/>
      <c r="F36" s="70">
        <f t="shared" ca="1" si="1"/>
        <v>0</v>
      </c>
    </row>
    <row r="37" spans="1:10" ht="14.1" customHeight="1" x14ac:dyDescent="0.25">
      <c r="E37" s="83" t="s">
        <v>12551</v>
      </c>
      <c r="F37" s="74">
        <f ca="1">SUM(Table4[MONTO TOTAL ESTIMADO])</f>
        <v>133538</v>
      </c>
      <c r="H37" s="26" t="str">
        <f>C16</f>
        <v>Bienes</v>
      </c>
      <c r="I37" s="26" t="str">
        <f>E16</f>
        <v>Sí</v>
      </c>
      <c r="J37" s="26" t="str">
        <f>D16</f>
        <v>Compras por debajo del Umbral</v>
      </c>
    </row>
    <row r="38" spans="1:10" ht="14.1" customHeight="1" thickBot="1" x14ac:dyDescent="0.3"/>
    <row r="39" spans="1:10" ht="33.75" customHeight="1" thickBot="1" x14ac:dyDescent="0.25">
      <c r="A39" s="64" t="s">
        <v>16383</v>
      </c>
      <c r="B39" s="64" t="s">
        <v>161</v>
      </c>
      <c r="C39" s="64" t="s">
        <v>11725</v>
      </c>
      <c r="D39" s="64" t="s">
        <v>14379</v>
      </c>
      <c r="E39" s="64" t="s">
        <v>10963</v>
      </c>
      <c r="F39" s="64" t="s">
        <v>11096</v>
      </c>
      <c r="G39" s="45"/>
      <c r="H39" s="45"/>
      <c r="I39" s="45"/>
      <c r="J39" s="45"/>
    </row>
    <row r="40" spans="1:10" ht="14.1" customHeight="1" thickBot="1" x14ac:dyDescent="0.25">
      <c r="A40" s="66" t="s">
        <v>18873</v>
      </c>
      <c r="B40" s="66" t="s">
        <v>18838</v>
      </c>
      <c r="C40" s="66" t="s">
        <v>17798</v>
      </c>
      <c r="D40" s="66" t="s">
        <v>17483</v>
      </c>
      <c r="E40" s="66" t="s">
        <v>8856</v>
      </c>
      <c r="F40" s="66"/>
      <c r="G40" s="45"/>
      <c r="H40" s="45"/>
      <c r="I40" s="45"/>
      <c r="J40" s="45"/>
    </row>
    <row r="41" spans="1:10" ht="14.1" customHeight="1" thickBot="1" x14ac:dyDescent="0.25">
      <c r="A41" s="99" t="s">
        <v>14829</v>
      </c>
      <c r="B41" s="67" t="s">
        <v>8529</v>
      </c>
      <c r="C41" s="76">
        <v>44432</v>
      </c>
      <c r="D41" s="99" t="s">
        <v>9387</v>
      </c>
      <c r="E41" s="67" t="s">
        <v>13095</v>
      </c>
      <c r="F41" s="66" t="s">
        <v>3082</v>
      </c>
      <c r="G41" s="45"/>
      <c r="H41" s="45"/>
      <c r="I41" s="45"/>
      <c r="J41" s="45"/>
    </row>
    <row r="42" spans="1:10" ht="14.1" customHeight="1" thickBot="1" x14ac:dyDescent="0.25">
      <c r="A42" s="100"/>
      <c r="B42" s="67" t="s">
        <v>1786</v>
      </c>
      <c r="C42" s="77">
        <f>IF(C41="","",IF(AND(MONTH(C41)&gt;=1,MONTH(C41)&lt;=3),1,IF(AND(MONTH(C41)&gt;=4,MONTH(C41)&lt;=6),2,IF(AND(MONTH(C41)&gt;=7,MONTH(C41)&lt;=9),3,4))))</f>
        <v>3</v>
      </c>
      <c r="D42" s="100"/>
      <c r="E42" s="67" t="s">
        <v>2418</v>
      </c>
      <c r="F42" s="66" t="s">
        <v>11113</v>
      </c>
      <c r="G42" s="45"/>
      <c r="H42" s="45"/>
      <c r="I42" s="45"/>
      <c r="J42" s="45"/>
    </row>
    <row r="43" spans="1:10" ht="14.1" customHeight="1" thickBot="1" x14ac:dyDescent="0.25">
      <c r="A43" s="100"/>
      <c r="B43" s="67" t="s">
        <v>12943</v>
      </c>
      <c r="C43" s="76">
        <v>44439</v>
      </c>
      <c r="D43" s="100"/>
      <c r="E43" s="67" t="s">
        <v>3075</v>
      </c>
      <c r="F43" s="66" t="s">
        <v>11113</v>
      </c>
      <c r="G43" s="45"/>
      <c r="H43" s="45"/>
      <c r="I43" s="45"/>
      <c r="J43" s="45"/>
    </row>
    <row r="44" spans="1:10" ht="14.1" customHeight="1" thickBot="1" x14ac:dyDescent="0.25">
      <c r="A44" s="100"/>
      <c r="B44" s="67" t="s">
        <v>1786</v>
      </c>
      <c r="C44" s="77">
        <f>IF(C43="","",IF(AND(MONTH(C43)&gt;=1,MONTH(C43)&lt;=3),1,IF(AND(MONTH(C43)&gt;=4,MONTH(C43)&lt;=6),2,IF(AND(MONTH(C43)&gt;=7,MONTH(C43)&lt;=9),3,4))))</f>
        <v>3</v>
      </c>
      <c r="D44" s="100"/>
      <c r="E44" s="67" t="s">
        <v>13194</v>
      </c>
      <c r="F44" s="66" t="s">
        <v>11113</v>
      </c>
      <c r="G44" s="45"/>
      <c r="H44" s="45"/>
      <c r="I44" s="45"/>
      <c r="J44" s="45"/>
    </row>
    <row r="45" spans="1:10" ht="14.1" customHeight="1" thickBot="1" x14ac:dyDescent="0.25">
      <c r="A45" s="45"/>
      <c r="B45" s="45"/>
      <c r="C45" s="45"/>
      <c r="D45" s="45"/>
      <c r="E45" s="45"/>
      <c r="F45" s="45"/>
      <c r="G45" s="45"/>
      <c r="H45" s="45"/>
      <c r="I45" s="45"/>
      <c r="J45" s="45"/>
    </row>
    <row r="46" spans="1:10" ht="14.1" customHeight="1" thickBot="1" x14ac:dyDescent="0.25">
      <c r="A46" s="72" t="s">
        <v>15736</v>
      </c>
      <c r="B46" s="72" t="s">
        <v>16147</v>
      </c>
      <c r="C46" s="72" t="s">
        <v>15642</v>
      </c>
      <c r="D46" s="72" t="s">
        <v>15252</v>
      </c>
      <c r="E46" s="72" t="s">
        <v>6933</v>
      </c>
      <c r="F46" s="72" t="s">
        <v>15281</v>
      </c>
      <c r="G46" s="45"/>
      <c r="H46" s="45"/>
      <c r="I46" s="45"/>
      <c r="J46" s="45"/>
    </row>
    <row r="47" spans="1:10" ht="14.1" customHeight="1" x14ac:dyDescent="0.2">
      <c r="A47" s="81">
        <v>44103103</v>
      </c>
      <c r="B47" s="69" t="str">
        <f t="shared" ref="B47:B52" ca="1" si="2">IFERROR(INDEX(UNSPSCDes,MATCH(INDIRECT(ADDRESS(ROW(),COLUMN()-1,4)),UNSPSCCode,0)),"")</f>
        <v>Tóner para impresoras o fax</v>
      </c>
      <c r="C47" s="81" t="s">
        <v>1449</v>
      </c>
      <c r="D47" s="81">
        <v>6</v>
      </c>
      <c r="E47" s="71">
        <v>7257</v>
      </c>
      <c r="F47" s="70">
        <f t="shared" ref="F47:F52" ca="1" si="3">INDIRECT(ADDRESS(ROW(),COLUMN()-2,4))*INDIRECT(ADDRESS(ROW(),COLUMN()-1,4))</f>
        <v>43542</v>
      </c>
      <c r="G47" s="45"/>
      <c r="H47" s="45"/>
      <c r="I47" s="45"/>
      <c r="J47" s="45"/>
    </row>
    <row r="48" spans="1:10" ht="13.5" customHeight="1" x14ac:dyDescent="0.2">
      <c r="A48" s="81">
        <v>44103103</v>
      </c>
      <c r="B48" s="69" t="str">
        <f t="shared" ca="1" si="2"/>
        <v>Tóner para impresoras o fax</v>
      </c>
      <c r="C48" s="81" t="s">
        <v>1449</v>
      </c>
      <c r="D48" s="81">
        <v>6</v>
      </c>
      <c r="E48" s="71">
        <v>7257</v>
      </c>
      <c r="F48" s="70">
        <f t="shared" ca="1" si="3"/>
        <v>43542</v>
      </c>
      <c r="G48" s="45"/>
      <c r="H48" s="45"/>
      <c r="I48" s="45"/>
      <c r="J48" s="45"/>
    </row>
    <row r="49" spans="1:10" ht="13.5" customHeight="1" x14ac:dyDescent="0.2">
      <c r="A49" s="81">
        <v>44103103</v>
      </c>
      <c r="B49" s="69" t="str">
        <f t="shared" ca="1" si="2"/>
        <v>Tóner para impresoras o fax</v>
      </c>
      <c r="C49" s="81" t="s">
        <v>1449</v>
      </c>
      <c r="D49" s="81">
        <v>6</v>
      </c>
      <c r="E49" s="71">
        <v>7257</v>
      </c>
      <c r="F49" s="70">
        <f t="shared" ca="1" si="3"/>
        <v>43542</v>
      </c>
      <c r="G49" s="45"/>
      <c r="H49" s="45"/>
      <c r="I49" s="45"/>
      <c r="J49" s="45"/>
    </row>
    <row r="50" spans="1:10" ht="13.5" customHeight="1" x14ac:dyDescent="0.2">
      <c r="A50" s="81">
        <v>44103103</v>
      </c>
      <c r="B50" s="69" t="str">
        <f t="shared" ca="1" si="2"/>
        <v>Tóner para impresoras o fax</v>
      </c>
      <c r="C50" s="81" t="s">
        <v>1449</v>
      </c>
      <c r="D50" s="81">
        <v>6</v>
      </c>
      <c r="E50" s="71">
        <v>7257</v>
      </c>
      <c r="F50" s="70">
        <f t="shared" ca="1" si="3"/>
        <v>43542</v>
      </c>
      <c r="G50" s="45"/>
      <c r="H50" s="45"/>
      <c r="I50" s="45"/>
      <c r="J50" s="45"/>
    </row>
    <row r="51" spans="1:10" ht="13.5" customHeight="1" x14ac:dyDescent="0.2">
      <c r="A51" s="81">
        <v>44102904</v>
      </c>
      <c r="B51" s="69" t="str">
        <f t="shared" ca="1" si="2"/>
        <v>Aerosol de aire comprimido</v>
      </c>
      <c r="C51" s="81" t="s">
        <v>1449</v>
      </c>
      <c r="D51" s="81">
        <v>6</v>
      </c>
      <c r="E51" s="71">
        <v>500</v>
      </c>
      <c r="F51" s="70">
        <f t="shared" ca="1" si="3"/>
        <v>3000</v>
      </c>
      <c r="G51" s="45"/>
      <c r="H51" s="45"/>
      <c r="I51" s="45"/>
      <c r="J51" s="45"/>
    </row>
    <row r="52" spans="1:10" ht="13.5" customHeight="1" x14ac:dyDescent="0.2">
      <c r="A52" s="81">
        <v>44103103</v>
      </c>
      <c r="B52" s="69" t="str">
        <f t="shared" ca="1" si="2"/>
        <v>Tóner para impresoras o fax</v>
      </c>
      <c r="C52" s="81" t="s">
        <v>1449</v>
      </c>
      <c r="D52" s="81">
        <v>9</v>
      </c>
      <c r="E52" s="71">
        <v>4500</v>
      </c>
      <c r="F52" s="70">
        <f t="shared" ca="1" si="3"/>
        <v>40500</v>
      </c>
      <c r="G52" s="45"/>
      <c r="H52" s="45"/>
      <c r="I52" s="45"/>
      <c r="J52" s="45"/>
    </row>
    <row r="53" spans="1:10" ht="14.1" customHeight="1" x14ac:dyDescent="0.2">
      <c r="A53" s="45"/>
      <c r="B53" s="45"/>
      <c r="C53" s="45"/>
      <c r="D53" s="45"/>
      <c r="E53" s="73" t="s">
        <v>12551</v>
      </c>
      <c r="F53" s="74">
        <f ca="1">SUM(Table32[MONTO TOTAL ESTIMADO])</f>
        <v>217668</v>
      </c>
      <c r="G53" s="45"/>
      <c r="H53" s="45" t="str">
        <f>C40</f>
        <v>Bienes</v>
      </c>
      <c r="I53" s="45" t="str">
        <f>E40</f>
        <v>Sí</v>
      </c>
      <c r="J53" s="45" t="str">
        <f>D40</f>
        <v>Compras Menores</v>
      </c>
    </row>
    <row r="54" spans="1:10" ht="14.1" customHeight="1" thickBot="1" x14ac:dyDescent="0.3"/>
    <row r="55" spans="1:10" ht="33.75" customHeight="1" thickBot="1" x14ac:dyDescent="0.25">
      <c r="A55" s="64" t="s">
        <v>16383</v>
      </c>
      <c r="B55" s="64" t="s">
        <v>161</v>
      </c>
      <c r="C55" s="64" t="s">
        <v>11725</v>
      </c>
      <c r="D55" s="64" t="s">
        <v>14379</v>
      </c>
      <c r="E55" s="64" t="s">
        <v>10963</v>
      </c>
      <c r="F55" s="64" t="s">
        <v>11096</v>
      </c>
      <c r="G55" s="45"/>
      <c r="H55" s="45"/>
      <c r="I55" s="45"/>
      <c r="J55" s="45"/>
    </row>
    <row r="56" spans="1:10" ht="13.5" customHeight="1" thickBot="1" x14ac:dyDescent="0.25">
      <c r="A56" s="66" t="s">
        <v>18869</v>
      </c>
      <c r="B56" s="66" t="s">
        <v>18838</v>
      </c>
      <c r="C56" s="66" t="s">
        <v>17798</v>
      </c>
      <c r="D56" s="66" t="s">
        <v>17483</v>
      </c>
      <c r="E56" s="66" t="s">
        <v>6034</v>
      </c>
      <c r="F56" s="66"/>
      <c r="G56" s="45"/>
      <c r="H56" s="45"/>
      <c r="I56" s="45"/>
      <c r="J56" s="45"/>
    </row>
    <row r="57" spans="1:10" ht="14.1" customHeight="1" thickBot="1" x14ac:dyDescent="0.25">
      <c r="A57" s="99" t="s">
        <v>14829</v>
      </c>
      <c r="B57" s="67" t="s">
        <v>8529</v>
      </c>
      <c r="C57" s="76">
        <v>44342</v>
      </c>
      <c r="D57" s="99" t="s">
        <v>9387</v>
      </c>
      <c r="E57" s="67" t="s">
        <v>13095</v>
      </c>
      <c r="F57" s="66" t="s">
        <v>3082</v>
      </c>
      <c r="G57" s="45"/>
      <c r="H57" s="45"/>
      <c r="I57" s="45"/>
      <c r="J57" s="45"/>
    </row>
    <row r="58" spans="1:10" ht="14.1" customHeight="1" thickBot="1" x14ac:dyDescent="0.25">
      <c r="A58" s="100"/>
      <c r="B58" s="67" t="s">
        <v>1786</v>
      </c>
      <c r="C58" s="77">
        <f>IF(C57="","",IF(AND(MONTH(C57)&gt;=1,MONTH(C57)&lt;=3),1,IF(AND(MONTH(C57)&gt;=4,MONTH(C57)&lt;=6),2,IF(AND(MONTH(C57)&gt;=7,MONTH(C57)&lt;=9),3,4))))</f>
        <v>2</v>
      </c>
      <c r="D58" s="100"/>
      <c r="E58" s="67" t="s">
        <v>2418</v>
      </c>
      <c r="F58" s="66" t="s">
        <v>11113</v>
      </c>
      <c r="G58" s="45"/>
      <c r="H58" s="45"/>
      <c r="I58" s="45"/>
      <c r="J58" s="45"/>
    </row>
    <row r="59" spans="1:10" ht="14.1" customHeight="1" thickBot="1" x14ac:dyDescent="0.25">
      <c r="A59" s="100"/>
      <c r="B59" s="67" t="s">
        <v>12943</v>
      </c>
      <c r="C59" s="76">
        <v>44364</v>
      </c>
      <c r="D59" s="100"/>
      <c r="E59" s="67" t="s">
        <v>3075</v>
      </c>
      <c r="F59" s="66" t="s">
        <v>11113</v>
      </c>
      <c r="G59" s="45"/>
      <c r="H59" s="45"/>
      <c r="I59" s="45"/>
      <c r="J59" s="45"/>
    </row>
    <row r="60" spans="1:10" ht="14.1" customHeight="1" thickBot="1" x14ac:dyDescent="0.25">
      <c r="A60" s="100"/>
      <c r="B60" s="67" t="s">
        <v>1786</v>
      </c>
      <c r="C60" s="77">
        <f>IF(C59="","",IF(AND(MONTH(C59)&gt;=1,MONTH(C59)&lt;=3),1,IF(AND(MONTH(C59)&gt;=4,MONTH(C59)&lt;=6),2,IF(AND(MONTH(C59)&gt;=7,MONTH(C59)&lt;=9),3,4))))</f>
        <v>2</v>
      </c>
      <c r="D60" s="100"/>
      <c r="E60" s="67" t="s">
        <v>13194</v>
      </c>
      <c r="F60" s="66" t="s">
        <v>11113</v>
      </c>
      <c r="G60" s="45"/>
      <c r="H60" s="45"/>
      <c r="I60" s="45"/>
      <c r="J60" s="45"/>
    </row>
    <row r="61" spans="1:10" ht="14.1" customHeight="1" thickBot="1" x14ac:dyDescent="0.25">
      <c r="A61" s="45"/>
      <c r="B61" s="45"/>
      <c r="C61" s="45"/>
      <c r="D61" s="45"/>
      <c r="E61" s="45"/>
      <c r="F61" s="45"/>
      <c r="G61" s="45"/>
      <c r="H61" s="45"/>
      <c r="I61" s="45"/>
      <c r="J61" s="45"/>
    </row>
    <row r="62" spans="1:10" ht="14.1" customHeight="1" thickBot="1" x14ac:dyDescent="0.25">
      <c r="A62" s="72" t="s">
        <v>15736</v>
      </c>
      <c r="B62" s="72" t="s">
        <v>16147</v>
      </c>
      <c r="C62" s="72" t="s">
        <v>15642</v>
      </c>
      <c r="D62" s="72" t="s">
        <v>15252</v>
      </c>
      <c r="E62" s="72" t="s">
        <v>6933</v>
      </c>
      <c r="F62" s="72" t="s">
        <v>15281</v>
      </c>
      <c r="G62" s="45"/>
      <c r="H62" s="45"/>
      <c r="I62" s="45"/>
      <c r="J62" s="45"/>
    </row>
    <row r="63" spans="1:10" ht="14.1" customHeight="1" x14ac:dyDescent="0.2">
      <c r="A63" s="81">
        <v>14111506</v>
      </c>
      <c r="B63" s="69" t="str">
        <f t="shared" ref="B63:B81" ca="1" si="4">IFERROR(INDEX(UNSPSCDes,MATCH(INDIRECT(ADDRESS(ROW(),COLUMN()-1,4)),UNSPSCCode,0)),"")</f>
        <v>Papel para impresión de computadores</v>
      </c>
      <c r="C63" s="81" t="s">
        <v>8726</v>
      </c>
      <c r="D63" s="81">
        <v>300</v>
      </c>
      <c r="E63" s="71">
        <v>160</v>
      </c>
      <c r="F63" s="70">
        <f t="shared" ref="F63:F81" ca="1" si="5">INDIRECT(ADDRESS(ROW(),COLUMN()-2,4))*INDIRECT(ADDRESS(ROW(),COLUMN()-1,4))</f>
        <v>48000</v>
      </c>
      <c r="G63" s="45"/>
      <c r="H63" s="45"/>
      <c r="I63" s="45"/>
      <c r="J63" s="45"/>
    </row>
    <row r="64" spans="1:10" ht="13.5" customHeight="1" x14ac:dyDescent="0.2">
      <c r="A64" s="81">
        <v>14111506</v>
      </c>
      <c r="B64" s="69" t="str">
        <f t="shared" ca="1" si="4"/>
        <v>Papel para impresión de computadores</v>
      </c>
      <c r="C64" s="81" t="s">
        <v>8726</v>
      </c>
      <c r="D64" s="81">
        <v>12</v>
      </c>
      <c r="E64" s="71">
        <v>205</v>
      </c>
      <c r="F64" s="70">
        <f t="shared" ca="1" si="5"/>
        <v>2460</v>
      </c>
      <c r="G64" s="45"/>
      <c r="H64" s="45"/>
      <c r="I64" s="45"/>
      <c r="J64" s="45"/>
    </row>
    <row r="65" spans="1:10" ht="13.5" customHeight="1" x14ac:dyDescent="0.2">
      <c r="A65" s="81">
        <v>14111506</v>
      </c>
      <c r="B65" s="69" t="str">
        <f t="shared" ca="1" si="4"/>
        <v>Papel para impresión de computadores</v>
      </c>
      <c r="C65" s="81" t="s">
        <v>8726</v>
      </c>
      <c r="D65" s="81">
        <v>25</v>
      </c>
      <c r="E65" s="71">
        <v>276.12</v>
      </c>
      <c r="F65" s="70">
        <f t="shared" ca="1" si="5"/>
        <v>6903</v>
      </c>
      <c r="G65" s="45"/>
      <c r="H65" s="45"/>
      <c r="I65" s="45"/>
      <c r="J65" s="45"/>
    </row>
    <row r="66" spans="1:10" ht="13.5" customHeight="1" x14ac:dyDescent="0.2">
      <c r="A66" s="81">
        <v>14111506</v>
      </c>
      <c r="B66" s="69" t="str">
        <f t="shared" ca="1" si="4"/>
        <v>Papel para impresión de computadores</v>
      </c>
      <c r="C66" s="81" t="s">
        <v>8726</v>
      </c>
      <c r="D66" s="81">
        <v>10</v>
      </c>
      <c r="E66" s="71">
        <v>655</v>
      </c>
      <c r="F66" s="70">
        <f t="shared" ca="1" si="5"/>
        <v>6550</v>
      </c>
      <c r="G66" s="45"/>
      <c r="H66" s="45"/>
      <c r="I66" s="45"/>
      <c r="J66" s="45"/>
    </row>
    <row r="67" spans="1:10" ht="13.5" customHeight="1" x14ac:dyDescent="0.2">
      <c r="A67" s="81">
        <v>14111506</v>
      </c>
      <c r="B67" s="69" t="str">
        <f t="shared" ca="1" si="4"/>
        <v>Papel para impresión de computadores</v>
      </c>
      <c r="C67" s="81" t="s">
        <v>8726</v>
      </c>
      <c r="D67" s="81">
        <v>5</v>
      </c>
      <c r="E67" s="71">
        <v>655</v>
      </c>
      <c r="F67" s="70">
        <f t="shared" ca="1" si="5"/>
        <v>3275</v>
      </c>
      <c r="G67" s="45"/>
      <c r="H67" s="45"/>
      <c r="I67" s="45"/>
      <c r="J67" s="45"/>
    </row>
    <row r="68" spans="1:10" ht="13.5" customHeight="1" x14ac:dyDescent="0.2">
      <c r="A68" s="81">
        <v>14111816</v>
      </c>
      <c r="B68" s="69" t="str">
        <f t="shared" ca="1" si="4"/>
        <v>Tarjetas de huellas digitales de solicitante</v>
      </c>
      <c r="C68" s="81" t="s">
        <v>1449</v>
      </c>
      <c r="D68" s="81">
        <v>130</v>
      </c>
      <c r="E68" s="71">
        <v>65</v>
      </c>
      <c r="F68" s="70">
        <f t="shared" ca="1" si="5"/>
        <v>8450</v>
      </c>
      <c r="G68" s="45"/>
      <c r="H68" s="45"/>
      <c r="I68" s="45"/>
      <c r="J68" s="45"/>
    </row>
    <row r="69" spans="1:10" ht="13.5" customHeight="1" x14ac:dyDescent="0.2">
      <c r="A69" s="81">
        <v>14111816</v>
      </c>
      <c r="B69" s="69" t="str">
        <f t="shared" ca="1" si="4"/>
        <v>Tarjetas de huellas digitales de solicitante</v>
      </c>
      <c r="C69" s="81" t="s">
        <v>1449</v>
      </c>
      <c r="D69" s="81">
        <v>200</v>
      </c>
      <c r="E69" s="71">
        <v>75</v>
      </c>
      <c r="F69" s="70">
        <f t="shared" ca="1" si="5"/>
        <v>15000</v>
      </c>
      <c r="G69" s="45"/>
      <c r="H69" s="45"/>
      <c r="I69" s="45"/>
      <c r="J69" s="45"/>
    </row>
    <row r="70" spans="1:10" ht="13.5" customHeight="1" x14ac:dyDescent="0.2">
      <c r="A70" s="81">
        <v>14111705</v>
      </c>
      <c r="B70" s="69" t="str">
        <f t="shared" ca="1" si="4"/>
        <v>Servilletas de papel</v>
      </c>
      <c r="C70" s="81" t="s">
        <v>4737</v>
      </c>
      <c r="D70" s="81">
        <v>5</v>
      </c>
      <c r="E70" s="71">
        <v>540</v>
      </c>
      <c r="F70" s="70">
        <f t="shared" ca="1" si="5"/>
        <v>2700</v>
      </c>
      <c r="G70" s="45"/>
      <c r="H70" s="45"/>
      <c r="I70" s="45"/>
      <c r="J70" s="45"/>
    </row>
    <row r="71" spans="1:10" ht="13.5" customHeight="1" x14ac:dyDescent="0.2">
      <c r="A71" s="81">
        <v>14111703</v>
      </c>
      <c r="B71" s="69" t="str">
        <f t="shared" ca="1" si="4"/>
        <v>Toallas de papel</v>
      </c>
      <c r="C71" s="81" t="s">
        <v>4737</v>
      </c>
      <c r="D71" s="81">
        <v>80</v>
      </c>
      <c r="E71" s="71">
        <v>2100</v>
      </c>
      <c r="F71" s="70">
        <f t="shared" ca="1" si="5"/>
        <v>168000</v>
      </c>
      <c r="G71" s="45"/>
      <c r="H71" s="45"/>
      <c r="I71" s="45"/>
      <c r="J71" s="45"/>
    </row>
    <row r="72" spans="1:10" ht="13.5" customHeight="1" x14ac:dyDescent="0.2">
      <c r="A72" s="81">
        <v>14111703</v>
      </c>
      <c r="B72" s="69" t="str">
        <f t="shared" ca="1" si="4"/>
        <v>Toallas de papel</v>
      </c>
      <c r="C72" s="81" t="s">
        <v>4737</v>
      </c>
      <c r="D72" s="81">
        <v>60</v>
      </c>
      <c r="E72" s="71">
        <v>991.2</v>
      </c>
      <c r="F72" s="70">
        <f t="shared" ca="1" si="5"/>
        <v>59472</v>
      </c>
      <c r="G72" s="45"/>
      <c r="H72" s="45"/>
      <c r="I72" s="45"/>
      <c r="J72" s="45"/>
    </row>
    <row r="73" spans="1:10" ht="13.5" customHeight="1" x14ac:dyDescent="0.2">
      <c r="A73" s="81">
        <v>14111519</v>
      </c>
      <c r="B73" s="69" t="str">
        <f t="shared" ca="1" si="4"/>
        <v>Papeles cartulina</v>
      </c>
      <c r="C73" s="81" t="s">
        <v>8726</v>
      </c>
      <c r="D73" s="81">
        <v>5</v>
      </c>
      <c r="E73" s="71">
        <v>22125</v>
      </c>
      <c r="F73" s="70">
        <f t="shared" ca="1" si="5"/>
        <v>110625</v>
      </c>
      <c r="G73" s="45"/>
      <c r="H73" s="45"/>
      <c r="I73" s="45"/>
      <c r="J73" s="45"/>
    </row>
    <row r="74" spans="1:10" ht="13.5" customHeight="1" x14ac:dyDescent="0.2">
      <c r="A74" s="81">
        <v>14111503</v>
      </c>
      <c r="B74" s="69" t="str">
        <f t="shared" ca="1" si="4"/>
        <v>Papel pergamino</v>
      </c>
      <c r="C74" s="81" t="s">
        <v>1449</v>
      </c>
      <c r="D74" s="81">
        <v>25</v>
      </c>
      <c r="E74" s="71">
        <v>252</v>
      </c>
      <c r="F74" s="70">
        <f t="shared" ca="1" si="5"/>
        <v>6300</v>
      </c>
      <c r="G74" s="45"/>
      <c r="H74" s="45"/>
      <c r="I74" s="45"/>
      <c r="J74" s="45"/>
    </row>
    <row r="75" spans="1:10" ht="13.5" customHeight="1" x14ac:dyDescent="0.2">
      <c r="A75" s="81">
        <v>14111519</v>
      </c>
      <c r="B75" s="69" t="str">
        <f t="shared" ca="1" si="4"/>
        <v>Papeles cartulina</v>
      </c>
      <c r="C75" s="81" t="s">
        <v>8726</v>
      </c>
      <c r="D75" s="81">
        <v>1</v>
      </c>
      <c r="E75" s="71">
        <v>13577</v>
      </c>
      <c r="F75" s="70">
        <f t="shared" ca="1" si="5"/>
        <v>13577</v>
      </c>
      <c r="G75" s="45"/>
      <c r="H75" s="45"/>
      <c r="I75" s="45"/>
      <c r="J75" s="45"/>
    </row>
    <row r="76" spans="1:10" ht="13.5" customHeight="1" x14ac:dyDescent="0.2">
      <c r="A76" s="81">
        <v>14111506</v>
      </c>
      <c r="B76" s="69" t="str">
        <f t="shared" ca="1" si="4"/>
        <v>Papel para impresión de computadores</v>
      </c>
      <c r="C76" s="81" t="s">
        <v>8726</v>
      </c>
      <c r="D76" s="81">
        <v>15</v>
      </c>
      <c r="E76" s="71">
        <v>1752.3</v>
      </c>
      <c r="F76" s="70">
        <f t="shared" ca="1" si="5"/>
        <v>26284.5</v>
      </c>
      <c r="G76" s="45"/>
      <c r="H76" s="45"/>
      <c r="I76" s="45"/>
      <c r="J76" s="45"/>
    </row>
    <row r="77" spans="1:10" ht="13.5" customHeight="1" x14ac:dyDescent="0.2">
      <c r="A77" s="81">
        <v>14111527</v>
      </c>
      <c r="B77" s="69" t="str">
        <f t="shared" ca="1" si="4"/>
        <v>Papel autocopiante</v>
      </c>
      <c r="C77" s="81" t="s">
        <v>8726</v>
      </c>
      <c r="D77" s="81">
        <v>2</v>
      </c>
      <c r="E77" s="71">
        <v>9477</v>
      </c>
      <c r="F77" s="70">
        <f t="shared" ca="1" si="5"/>
        <v>18954</v>
      </c>
      <c r="G77" s="45"/>
      <c r="H77" s="45"/>
      <c r="I77" s="45"/>
      <c r="J77" s="45"/>
    </row>
    <row r="78" spans="1:10" ht="13.5" customHeight="1" x14ac:dyDescent="0.2">
      <c r="A78" s="81">
        <v>14111611</v>
      </c>
      <c r="B78" s="69" t="str">
        <f t="shared" ca="1" si="4"/>
        <v>Tarjetas de invitación o de anuncio</v>
      </c>
      <c r="C78" s="81" t="s">
        <v>8726</v>
      </c>
      <c r="D78" s="81">
        <v>2</v>
      </c>
      <c r="E78" s="71">
        <v>486</v>
      </c>
      <c r="F78" s="70">
        <f t="shared" ca="1" si="5"/>
        <v>972</v>
      </c>
      <c r="G78" s="45"/>
      <c r="H78" s="45"/>
      <c r="I78" s="45"/>
      <c r="J78" s="45"/>
    </row>
    <row r="79" spans="1:10" ht="13.5" customHeight="1" x14ac:dyDescent="0.2">
      <c r="A79" s="81">
        <v>14122102</v>
      </c>
      <c r="B79" s="69" t="str">
        <f t="shared" ca="1" si="4"/>
        <v>Papel kraft terminado o satinado en máquina</v>
      </c>
      <c r="C79" s="81" t="s">
        <v>8726</v>
      </c>
      <c r="D79" s="81">
        <v>2</v>
      </c>
      <c r="E79" s="71">
        <v>3500</v>
      </c>
      <c r="F79" s="70">
        <f t="shared" ca="1" si="5"/>
        <v>7000</v>
      </c>
      <c r="G79" s="45"/>
      <c r="H79" s="45"/>
      <c r="I79" s="45"/>
      <c r="J79" s="45"/>
    </row>
    <row r="80" spans="1:10" ht="13.5" customHeight="1" x14ac:dyDescent="0.2">
      <c r="A80" s="81">
        <v>14122102</v>
      </c>
      <c r="B80" s="69" t="str">
        <f t="shared" ca="1" si="4"/>
        <v>Papel kraft terminado o satinado en máquina</v>
      </c>
      <c r="C80" s="81" t="s">
        <v>8726</v>
      </c>
      <c r="D80" s="81">
        <v>4</v>
      </c>
      <c r="E80" s="71">
        <v>5262.8</v>
      </c>
      <c r="F80" s="70">
        <f t="shared" ca="1" si="5"/>
        <v>21051.200000000001</v>
      </c>
      <c r="G80" s="45"/>
      <c r="H80" s="45"/>
      <c r="I80" s="45"/>
      <c r="J80" s="45"/>
    </row>
    <row r="81" spans="1:10" ht="13.5" customHeight="1" x14ac:dyDescent="0.2">
      <c r="A81" s="81">
        <v>14121804</v>
      </c>
      <c r="B81" s="69" t="str">
        <f t="shared" ca="1" si="4"/>
        <v>Papeles recubiertos de silicona</v>
      </c>
      <c r="C81" s="81" t="s">
        <v>4737</v>
      </c>
      <c r="D81" s="81">
        <v>2</v>
      </c>
      <c r="E81" s="71">
        <v>5500</v>
      </c>
      <c r="F81" s="70">
        <f t="shared" ca="1" si="5"/>
        <v>11000</v>
      </c>
      <c r="G81" s="45"/>
      <c r="H81" s="45"/>
      <c r="I81" s="45"/>
      <c r="J81" s="45"/>
    </row>
    <row r="82" spans="1:10" ht="14.1" customHeight="1" x14ac:dyDescent="0.2">
      <c r="A82" s="45"/>
      <c r="B82" s="45"/>
      <c r="C82" s="45"/>
      <c r="D82" s="45"/>
      <c r="E82" s="73" t="s">
        <v>12551</v>
      </c>
      <c r="F82" s="74">
        <f ca="1">SUM(Table33[MONTO TOTAL ESTIMADO])</f>
        <v>536573.69999999995</v>
      </c>
      <c r="G82" s="45"/>
      <c r="H82" s="45" t="str">
        <f>C56</f>
        <v>Bienes</v>
      </c>
      <c r="I82" s="45" t="str">
        <f>E56</f>
        <v>MIPYME Mujeres</v>
      </c>
      <c r="J82" s="45" t="str">
        <f>D56</f>
        <v>Compras Menores</v>
      </c>
    </row>
    <row r="83" spans="1:10" ht="14.1" customHeight="1" thickBot="1" x14ac:dyDescent="0.3"/>
    <row r="84" spans="1:10" ht="33.75" customHeight="1" thickBot="1" x14ac:dyDescent="0.25">
      <c r="A84" s="64" t="s">
        <v>16383</v>
      </c>
      <c r="B84" s="64" t="s">
        <v>161</v>
      </c>
      <c r="C84" s="64" t="s">
        <v>11725</v>
      </c>
      <c r="D84" s="64" t="s">
        <v>14379</v>
      </c>
      <c r="E84" s="64" t="s">
        <v>10963</v>
      </c>
      <c r="F84" s="64" t="s">
        <v>11096</v>
      </c>
      <c r="G84" s="45"/>
      <c r="H84" s="45"/>
      <c r="I84" s="45"/>
      <c r="J84" s="45"/>
    </row>
    <row r="85" spans="1:10" ht="13.5" customHeight="1" thickBot="1" x14ac:dyDescent="0.25">
      <c r="A85" s="66" t="s">
        <v>18869</v>
      </c>
      <c r="B85" s="66" t="s">
        <v>18838</v>
      </c>
      <c r="C85" s="66" t="s">
        <v>17798</v>
      </c>
      <c r="D85" s="66" t="s">
        <v>17483</v>
      </c>
      <c r="E85" s="66" t="s">
        <v>6034</v>
      </c>
      <c r="F85" s="66"/>
      <c r="G85" s="45"/>
      <c r="H85" s="45"/>
      <c r="I85" s="45"/>
      <c r="J85" s="45"/>
    </row>
    <row r="86" spans="1:10" ht="14.1" customHeight="1" thickBot="1" x14ac:dyDescent="0.25">
      <c r="A86" s="99" t="s">
        <v>14829</v>
      </c>
      <c r="B86" s="67" t="s">
        <v>8529</v>
      </c>
      <c r="C86" s="76">
        <v>44531</v>
      </c>
      <c r="D86" s="99" t="s">
        <v>9387</v>
      </c>
      <c r="E86" s="67" t="s">
        <v>13095</v>
      </c>
      <c r="F86" s="66" t="s">
        <v>3082</v>
      </c>
      <c r="G86" s="45"/>
      <c r="H86" s="45"/>
      <c r="I86" s="45"/>
      <c r="J86" s="45"/>
    </row>
    <row r="87" spans="1:10" ht="14.1" customHeight="1" thickBot="1" x14ac:dyDescent="0.25">
      <c r="A87" s="100"/>
      <c r="B87" s="67" t="s">
        <v>1786</v>
      </c>
      <c r="C87" s="77">
        <f>IF(C86="","",IF(AND(MONTH(C86)&gt;=1,MONTH(C86)&lt;=3),1,IF(AND(MONTH(C86)&gt;=4,MONTH(C86)&lt;=6),2,IF(AND(MONTH(C86)&gt;=7,MONTH(C86)&lt;=9),3,4))))</f>
        <v>4</v>
      </c>
      <c r="D87" s="100"/>
      <c r="E87" s="67" t="s">
        <v>2418</v>
      </c>
      <c r="F87" s="66" t="s">
        <v>11113</v>
      </c>
      <c r="G87" s="45"/>
      <c r="H87" s="45"/>
      <c r="I87" s="45"/>
      <c r="J87" s="45"/>
    </row>
    <row r="88" spans="1:10" ht="14.1" customHeight="1" thickBot="1" x14ac:dyDescent="0.25">
      <c r="A88" s="100"/>
      <c r="B88" s="67" t="s">
        <v>12943</v>
      </c>
      <c r="C88" s="76">
        <v>44547</v>
      </c>
      <c r="D88" s="100"/>
      <c r="E88" s="67" t="s">
        <v>3075</v>
      </c>
      <c r="F88" s="66" t="s">
        <v>11113</v>
      </c>
      <c r="G88" s="45"/>
      <c r="H88" s="45"/>
      <c r="I88" s="45"/>
      <c r="J88" s="45"/>
    </row>
    <row r="89" spans="1:10" ht="14.1" customHeight="1" thickBot="1" x14ac:dyDescent="0.25">
      <c r="A89" s="100"/>
      <c r="B89" s="67" t="s">
        <v>1786</v>
      </c>
      <c r="C89" s="77">
        <f>IF(C88="","",IF(AND(MONTH(C88)&gt;=1,MONTH(C88)&lt;=3),1,IF(AND(MONTH(C88)&gt;=4,MONTH(C88)&lt;=6),2,IF(AND(MONTH(C88)&gt;=7,MONTH(C88)&lt;=9),3,4))))</f>
        <v>4</v>
      </c>
      <c r="D89" s="100"/>
      <c r="E89" s="67" t="s">
        <v>13194</v>
      </c>
      <c r="F89" s="66" t="s">
        <v>11113</v>
      </c>
      <c r="G89" s="45"/>
      <c r="H89" s="45"/>
      <c r="I89" s="45"/>
      <c r="J89" s="45"/>
    </row>
    <row r="90" spans="1:10" ht="14.1" customHeight="1" thickBot="1" x14ac:dyDescent="0.25">
      <c r="A90" s="45"/>
      <c r="B90" s="45"/>
      <c r="C90" s="45"/>
      <c r="D90" s="45"/>
      <c r="E90" s="45"/>
      <c r="F90" s="45"/>
      <c r="G90" s="45"/>
      <c r="H90" s="45"/>
      <c r="I90" s="45"/>
      <c r="J90" s="45"/>
    </row>
    <row r="91" spans="1:10" ht="14.1" customHeight="1" thickBot="1" x14ac:dyDescent="0.25">
      <c r="A91" s="72" t="s">
        <v>15736</v>
      </c>
      <c r="B91" s="72" t="s">
        <v>16147</v>
      </c>
      <c r="C91" s="72" t="s">
        <v>15642</v>
      </c>
      <c r="D91" s="72" t="s">
        <v>15252</v>
      </c>
      <c r="E91" s="72" t="s">
        <v>6933</v>
      </c>
      <c r="F91" s="72" t="s">
        <v>15281</v>
      </c>
      <c r="G91" s="45"/>
      <c r="H91" s="45"/>
      <c r="I91" s="45"/>
      <c r="J91" s="45"/>
    </row>
    <row r="92" spans="1:10" ht="14.1" customHeight="1" x14ac:dyDescent="0.2">
      <c r="A92" s="81">
        <v>14111506</v>
      </c>
      <c r="B92" s="69" t="str">
        <f t="shared" ref="B92:B104" ca="1" si="6">IFERROR(INDEX(UNSPSCDes,MATCH(INDIRECT(ADDRESS(ROW(),COLUMN()-1,4)),UNSPSCCode,0)),"")</f>
        <v>Papel para impresión de computadores</v>
      </c>
      <c r="C92" s="81" t="s">
        <v>8726</v>
      </c>
      <c r="D92" s="81">
        <v>400</v>
      </c>
      <c r="E92" s="71">
        <v>160</v>
      </c>
      <c r="F92" s="70">
        <f t="shared" ref="F92:F104" ca="1" si="7">INDIRECT(ADDRESS(ROW(),COLUMN()-2,4))*INDIRECT(ADDRESS(ROW(),COLUMN()-1,4))</f>
        <v>64000</v>
      </c>
      <c r="G92" s="45"/>
      <c r="H92" s="45"/>
      <c r="I92" s="45"/>
      <c r="J92" s="45"/>
    </row>
    <row r="93" spans="1:10" ht="13.5" customHeight="1" x14ac:dyDescent="0.2">
      <c r="A93" s="81">
        <v>14111506</v>
      </c>
      <c r="B93" s="69" t="str">
        <f t="shared" ca="1" si="6"/>
        <v>Papel para impresión de computadores</v>
      </c>
      <c r="C93" s="81" t="s">
        <v>8726</v>
      </c>
      <c r="D93" s="81">
        <v>6</v>
      </c>
      <c r="E93" s="71">
        <v>205</v>
      </c>
      <c r="F93" s="70">
        <f t="shared" ca="1" si="7"/>
        <v>1230</v>
      </c>
      <c r="G93" s="45"/>
      <c r="H93" s="45"/>
      <c r="I93" s="45"/>
      <c r="J93" s="45"/>
    </row>
    <row r="94" spans="1:10" ht="13.5" customHeight="1" x14ac:dyDescent="0.2">
      <c r="A94" s="81">
        <v>14111506</v>
      </c>
      <c r="B94" s="69" t="str">
        <f t="shared" ca="1" si="6"/>
        <v>Papel para impresión de computadores</v>
      </c>
      <c r="C94" s="81" t="s">
        <v>8726</v>
      </c>
      <c r="D94" s="81">
        <v>25</v>
      </c>
      <c r="E94" s="71">
        <v>276.12</v>
      </c>
      <c r="F94" s="70">
        <f t="shared" ca="1" si="7"/>
        <v>6903</v>
      </c>
      <c r="G94" s="45"/>
      <c r="H94" s="45"/>
      <c r="I94" s="45"/>
      <c r="J94" s="45"/>
    </row>
    <row r="95" spans="1:10" ht="13.5" customHeight="1" x14ac:dyDescent="0.2">
      <c r="A95" s="81">
        <v>14111506</v>
      </c>
      <c r="B95" s="69" t="str">
        <f t="shared" ca="1" si="6"/>
        <v>Papel para impresión de computadores</v>
      </c>
      <c r="C95" s="81" t="s">
        <v>8726</v>
      </c>
      <c r="D95" s="81">
        <v>10</v>
      </c>
      <c r="E95" s="71">
        <v>655</v>
      </c>
      <c r="F95" s="70">
        <f t="shared" ca="1" si="7"/>
        <v>6550</v>
      </c>
      <c r="G95" s="45"/>
      <c r="H95" s="45"/>
      <c r="I95" s="45"/>
      <c r="J95" s="45"/>
    </row>
    <row r="96" spans="1:10" ht="13.5" customHeight="1" x14ac:dyDescent="0.2">
      <c r="A96" s="81">
        <v>14111506</v>
      </c>
      <c r="B96" s="69" t="str">
        <f t="shared" ca="1" si="6"/>
        <v>Papel para impresión de computadores</v>
      </c>
      <c r="C96" s="81" t="s">
        <v>8726</v>
      </c>
      <c r="D96" s="81">
        <v>5</v>
      </c>
      <c r="E96" s="71">
        <v>655</v>
      </c>
      <c r="F96" s="70">
        <f t="shared" ca="1" si="7"/>
        <v>3275</v>
      </c>
      <c r="G96" s="45"/>
      <c r="H96" s="45"/>
      <c r="I96" s="45"/>
      <c r="J96" s="45"/>
    </row>
    <row r="97" spans="1:10" ht="13.5" customHeight="1" x14ac:dyDescent="0.2">
      <c r="A97" s="81">
        <v>14111705</v>
      </c>
      <c r="B97" s="69" t="str">
        <f t="shared" ca="1" si="6"/>
        <v>Servilletas de papel</v>
      </c>
      <c r="C97" s="81" t="s">
        <v>4737</v>
      </c>
      <c r="D97" s="81">
        <v>20</v>
      </c>
      <c r="E97" s="71">
        <v>540</v>
      </c>
      <c r="F97" s="70">
        <f t="shared" ca="1" si="7"/>
        <v>10800</v>
      </c>
      <c r="G97" s="45"/>
      <c r="H97" s="45"/>
      <c r="I97" s="45"/>
      <c r="J97" s="45"/>
    </row>
    <row r="98" spans="1:10" ht="13.5" customHeight="1" x14ac:dyDescent="0.2">
      <c r="A98" s="81">
        <v>14111703</v>
      </c>
      <c r="B98" s="69" t="str">
        <f t="shared" ca="1" si="6"/>
        <v>Toallas de papel</v>
      </c>
      <c r="C98" s="81" t="s">
        <v>4737</v>
      </c>
      <c r="D98" s="81">
        <v>80</v>
      </c>
      <c r="E98" s="71">
        <v>2100</v>
      </c>
      <c r="F98" s="70">
        <f t="shared" ca="1" si="7"/>
        <v>168000</v>
      </c>
      <c r="G98" s="45"/>
      <c r="H98" s="45"/>
      <c r="I98" s="45"/>
      <c r="J98" s="45"/>
    </row>
    <row r="99" spans="1:10" ht="13.5" customHeight="1" x14ac:dyDescent="0.2">
      <c r="A99" s="81">
        <v>14111703</v>
      </c>
      <c r="B99" s="69" t="str">
        <f t="shared" ca="1" si="6"/>
        <v>Toallas de papel</v>
      </c>
      <c r="C99" s="81" t="s">
        <v>4737</v>
      </c>
      <c r="D99" s="81">
        <v>60</v>
      </c>
      <c r="E99" s="71">
        <v>991.2</v>
      </c>
      <c r="F99" s="70">
        <f t="shared" ca="1" si="7"/>
        <v>59472</v>
      </c>
      <c r="G99" s="45"/>
      <c r="H99" s="45"/>
      <c r="I99" s="45"/>
      <c r="J99" s="45"/>
    </row>
    <row r="100" spans="1:10" ht="13.5" customHeight="1" x14ac:dyDescent="0.2">
      <c r="A100" s="81">
        <v>14111519</v>
      </c>
      <c r="B100" s="69" t="str">
        <f t="shared" ca="1" si="6"/>
        <v>Papeles cartulina</v>
      </c>
      <c r="C100" s="81" t="s">
        <v>8726</v>
      </c>
      <c r="D100" s="81">
        <v>1</v>
      </c>
      <c r="E100" s="71">
        <v>13577</v>
      </c>
      <c r="F100" s="70">
        <f t="shared" ca="1" si="7"/>
        <v>13577</v>
      </c>
      <c r="G100" s="45"/>
      <c r="H100" s="45"/>
      <c r="I100" s="45"/>
      <c r="J100" s="45"/>
    </row>
    <row r="101" spans="1:10" ht="13.5" customHeight="1" x14ac:dyDescent="0.2">
      <c r="A101" s="81">
        <v>14111506</v>
      </c>
      <c r="B101" s="69" t="str">
        <f t="shared" ca="1" si="6"/>
        <v>Papel para impresión de computadores</v>
      </c>
      <c r="C101" s="81" t="s">
        <v>8726</v>
      </c>
      <c r="D101" s="81">
        <v>15</v>
      </c>
      <c r="E101" s="71">
        <v>1752.3</v>
      </c>
      <c r="F101" s="70">
        <f t="shared" ca="1" si="7"/>
        <v>26284.5</v>
      </c>
      <c r="G101" s="45"/>
      <c r="H101" s="45"/>
      <c r="I101" s="45"/>
      <c r="J101" s="45"/>
    </row>
    <row r="102" spans="1:10" ht="13.5" customHeight="1" x14ac:dyDescent="0.2">
      <c r="A102" s="81">
        <v>14111611</v>
      </c>
      <c r="B102" s="69" t="str">
        <f t="shared" ca="1" si="6"/>
        <v>Tarjetas de invitación o de anuncio</v>
      </c>
      <c r="C102" s="81" t="s">
        <v>4737</v>
      </c>
      <c r="D102" s="81">
        <v>4</v>
      </c>
      <c r="E102" s="71">
        <v>486</v>
      </c>
      <c r="F102" s="70">
        <f t="shared" ca="1" si="7"/>
        <v>1944</v>
      </c>
      <c r="G102" s="45"/>
      <c r="H102" s="45"/>
      <c r="I102" s="45"/>
      <c r="J102" s="45"/>
    </row>
    <row r="103" spans="1:10" ht="13.5" customHeight="1" x14ac:dyDescent="0.2">
      <c r="A103" s="81">
        <v>14122102</v>
      </c>
      <c r="B103" s="69" t="str">
        <f t="shared" ca="1" si="6"/>
        <v>Papel kraft terminado o satinado en máquina</v>
      </c>
      <c r="C103" s="81" t="s">
        <v>8726</v>
      </c>
      <c r="D103" s="81">
        <v>8</v>
      </c>
      <c r="E103" s="71">
        <v>3500</v>
      </c>
      <c r="F103" s="70">
        <f t="shared" ca="1" si="7"/>
        <v>28000</v>
      </c>
      <c r="G103" s="45"/>
      <c r="H103" s="45"/>
      <c r="I103" s="45"/>
      <c r="J103" s="45"/>
    </row>
    <row r="104" spans="1:10" ht="13.5" customHeight="1" x14ac:dyDescent="0.2">
      <c r="A104" s="81">
        <v>14122102</v>
      </c>
      <c r="B104" s="69" t="str">
        <f t="shared" ca="1" si="6"/>
        <v>Papel kraft terminado o satinado en máquina</v>
      </c>
      <c r="C104" s="81" t="s">
        <v>8726</v>
      </c>
      <c r="D104" s="81">
        <v>8</v>
      </c>
      <c r="E104" s="71">
        <v>5262.8</v>
      </c>
      <c r="F104" s="70">
        <f t="shared" ca="1" si="7"/>
        <v>42102.400000000001</v>
      </c>
      <c r="G104" s="45"/>
      <c r="H104" s="45"/>
      <c r="I104" s="45"/>
      <c r="J104" s="45"/>
    </row>
    <row r="105" spans="1:10" ht="14.1" customHeight="1" x14ac:dyDescent="0.2">
      <c r="A105" s="45"/>
      <c r="B105" s="45"/>
      <c r="C105" s="45"/>
      <c r="D105" s="45"/>
      <c r="E105" s="73" t="s">
        <v>12551</v>
      </c>
      <c r="F105" s="74">
        <f ca="1">SUM(Table36[MONTO TOTAL ESTIMADO])</f>
        <v>432137.9</v>
      </c>
      <c r="G105" s="45"/>
      <c r="H105" s="45" t="str">
        <f>C85</f>
        <v>Bienes</v>
      </c>
      <c r="I105" s="45" t="str">
        <f>E85</f>
        <v>MIPYME Mujeres</v>
      </c>
      <c r="J105" s="45" t="str">
        <f>D85</f>
        <v>Compras Menores</v>
      </c>
    </row>
    <row r="106" spans="1:10" ht="14.1" customHeight="1" thickBot="1" x14ac:dyDescent="0.3"/>
    <row r="107" spans="1:10" ht="33.75" customHeight="1" thickBot="1" x14ac:dyDescent="0.25">
      <c r="A107" s="64" t="s">
        <v>16383</v>
      </c>
      <c r="B107" s="64" t="s">
        <v>161</v>
      </c>
      <c r="C107" s="64" t="s">
        <v>11725</v>
      </c>
      <c r="D107" s="64" t="s">
        <v>14379</v>
      </c>
      <c r="E107" s="64" t="s">
        <v>10963</v>
      </c>
      <c r="F107" s="64" t="s">
        <v>11096</v>
      </c>
      <c r="G107" s="45"/>
      <c r="H107" s="45"/>
      <c r="I107" s="45"/>
      <c r="J107" s="45"/>
    </row>
    <row r="108" spans="1:10" ht="13.5" customHeight="1" thickBot="1" x14ac:dyDescent="0.25">
      <c r="A108" s="85" t="s">
        <v>18832</v>
      </c>
      <c r="B108" s="66" t="s">
        <v>18838</v>
      </c>
      <c r="C108" s="66" t="s">
        <v>17798</v>
      </c>
      <c r="D108" s="66" t="s">
        <v>17483</v>
      </c>
      <c r="E108" s="66" t="s">
        <v>17854</v>
      </c>
      <c r="F108" s="66"/>
      <c r="G108" s="45"/>
      <c r="H108" s="45"/>
      <c r="I108" s="45"/>
      <c r="J108" s="45"/>
    </row>
    <row r="109" spans="1:10" ht="14.1" customHeight="1" thickBot="1" x14ac:dyDescent="0.25">
      <c r="A109" s="99" t="s">
        <v>14829</v>
      </c>
      <c r="B109" s="67" t="s">
        <v>8529</v>
      </c>
      <c r="C109" s="76">
        <v>44253</v>
      </c>
      <c r="D109" s="99" t="s">
        <v>9387</v>
      </c>
      <c r="E109" s="67" t="s">
        <v>13095</v>
      </c>
      <c r="F109" s="66" t="s">
        <v>3082</v>
      </c>
      <c r="G109" s="45"/>
      <c r="H109" s="45"/>
      <c r="I109" s="45"/>
      <c r="J109" s="45"/>
    </row>
    <row r="110" spans="1:10" ht="14.1" customHeight="1" thickBot="1" x14ac:dyDescent="0.25">
      <c r="A110" s="100"/>
      <c r="B110" s="67" t="s">
        <v>1786</v>
      </c>
      <c r="C110" s="77">
        <f>IF(C109="","",IF(AND(MONTH(C109)&gt;=1,MONTH(C109)&lt;=3),1,IF(AND(MONTH(C109)&gt;=4,MONTH(C109)&lt;=6),2,IF(AND(MONTH(C109)&gt;=7,MONTH(C109)&lt;=9),3,4))))</f>
        <v>1</v>
      </c>
      <c r="D110" s="100"/>
      <c r="E110" s="67" t="s">
        <v>2418</v>
      </c>
      <c r="F110" s="66" t="s">
        <v>11113</v>
      </c>
      <c r="G110" s="45"/>
      <c r="H110" s="45"/>
      <c r="I110" s="45"/>
      <c r="J110" s="45"/>
    </row>
    <row r="111" spans="1:10" ht="14.1" customHeight="1" thickBot="1" x14ac:dyDescent="0.25">
      <c r="A111" s="100"/>
      <c r="B111" s="67" t="s">
        <v>12943</v>
      </c>
      <c r="C111" s="76">
        <v>44259</v>
      </c>
      <c r="D111" s="100"/>
      <c r="E111" s="67" t="s">
        <v>3075</v>
      </c>
      <c r="F111" s="66" t="s">
        <v>11113</v>
      </c>
      <c r="G111" s="45"/>
      <c r="H111" s="45"/>
      <c r="I111" s="45"/>
      <c r="J111" s="45"/>
    </row>
    <row r="112" spans="1:10" ht="14.1" customHeight="1" thickBot="1" x14ac:dyDescent="0.25">
      <c r="A112" s="100"/>
      <c r="B112" s="67" t="s">
        <v>1786</v>
      </c>
      <c r="C112" s="77">
        <f>IF(C111="","",IF(AND(MONTH(C111)&gt;=1,MONTH(C111)&lt;=3),1,IF(AND(MONTH(C111)&gt;=4,MONTH(C111)&lt;=6),2,IF(AND(MONTH(C111)&gt;=7,MONTH(C111)&lt;=9),3,4))))</f>
        <v>1</v>
      </c>
      <c r="D112" s="100"/>
      <c r="E112" s="67" t="s">
        <v>13194</v>
      </c>
      <c r="F112" s="66" t="s">
        <v>11113</v>
      </c>
      <c r="G112" s="45"/>
      <c r="H112" s="45"/>
      <c r="I112" s="45"/>
      <c r="J112" s="45"/>
    </row>
    <row r="113" spans="1:10" ht="14.1" customHeight="1" thickBot="1" x14ac:dyDescent="0.25">
      <c r="A113" s="45"/>
      <c r="B113" s="45"/>
      <c r="C113" s="45"/>
      <c r="D113" s="45"/>
      <c r="E113" s="45"/>
      <c r="F113" s="45"/>
      <c r="G113" s="45"/>
      <c r="H113" s="45"/>
      <c r="I113" s="45"/>
      <c r="J113" s="45"/>
    </row>
    <row r="114" spans="1:10" ht="14.1" customHeight="1" thickBot="1" x14ac:dyDescent="0.25">
      <c r="A114" s="72" t="s">
        <v>15736</v>
      </c>
      <c r="B114" s="72" t="s">
        <v>16147</v>
      </c>
      <c r="C114" s="72" t="s">
        <v>15642</v>
      </c>
      <c r="D114" s="72" t="s">
        <v>15252</v>
      </c>
      <c r="E114" s="72" t="s">
        <v>6933</v>
      </c>
      <c r="F114" s="72" t="s">
        <v>15281</v>
      </c>
      <c r="G114" s="45"/>
      <c r="H114" s="45"/>
      <c r="I114" s="45"/>
      <c r="J114" s="45"/>
    </row>
    <row r="115" spans="1:10" ht="13.5" customHeight="1" x14ac:dyDescent="0.2">
      <c r="A115" s="81">
        <v>14111608</v>
      </c>
      <c r="B115" s="69" t="str">
        <f ca="1">IFERROR(INDEX(UNSPSCDes,MATCH(INDIRECT(ADDRESS(ROW(),COLUMN()-1,4)),UNSPSCCode,0)),"")</f>
        <v>Certificados de regalo</v>
      </c>
      <c r="C115" s="81" t="s">
        <v>1449</v>
      </c>
      <c r="D115" s="81">
        <v>80</v>
      </c>
      <c r="E115" s="71">
        <v>6000</v>
      </c>
      <c r="F115" s="70">
        <f ca="1">INDIRECT(ADDRESS(ROW(),COLUMN()-2,4))*INDIRECT(ADDRESS(ROW(),COLUMN()-1,4))</f>
        <v>480000</v>
      </c>
      <c r="G115" s="45"/>
      <c r="H115" s="45"/>
      <c r="I115" s="45"/>
      <c r="J115" s="45"/>
    </row>
    <row r="116" spans="1:10" ht="13.5" customHeight="1" x14ac:dyDescent="0.2">
      <c r="A116" s="81">
        <v>14111608</v>
      </c>
      <c r="B116" s="69" t="str">
        <f ca="1">IFERROR(INDEX(UNSPSCDes,MATCH(INDIRECT(ADDRESS(ROW(),COLUMN()-1,4)),UNSPSCCode,0)),"")</f>
        <v>Certificados de regalo</v>
      </c>
      <c r="C116" s="81" t="s">
        <v>1449</v>
      </c>
      <c r="D116" s="81">
        <v>80</v>
      </c>
      <c r="E116" s="71">
        <v>6000</v>
      </c>
      <c r="F116" s="70">
        <f ca="1">INDIRECT(ADDRESS(ROW(),COLUMN()-2,4))*INDIRECT(ADDRESS(ROW(),COLUMN()-1,4))</f>
        <v>480000</v>
      </c>
      <c r="G116" s="45"/>
      <c r="H116" s="45"/>
      <c r="I116" s="45"/>
      <c r="J116" s="45"/>
    </row>
    <row r="117" spans="1:10" ht="13.5" customHeight="1" x14ac:dyDescent="0.2">
      <c r="A117" s="81">
        <v>14111608</v>
      </c>
      <c r="B117" s="69" t="str">
        <f ca="1">IFERROR(INDEX(UNSPSCDes,MATCH(INDIRECT(ADDRESS(ROW(),COLUMN()-1,4)),UNSPSCCode,0)),"")</f>
        <v>Certificados de regalo</v>
      </c>
      <c r="C117" s="81" t="s">
        <v>1449</v>
      </c>
      <c r="D117" s="81">
        <v>600</v>
      </c>
      <c r="E117" s="71">
        <v>136</v>
      </c>
      <c r="F117" s="70">
        <f ca="1">INDIRECT(ADDRESS(ROW(),COLUMN()-2,4))*INDIRECT(ADDRESS(ROW(),COLUMN()-1,4))</f>
        <v>81600</v>
      </c>
      <c r="G117" s="45"/>
      <c r="H117" s="45"/>
      <c r="I117" s="45"/>
      <c r="J117" s="45"/>
    </row>
    <row r="118" spans="1:10" ht="14.1" customHeight="1" x14ac:dyDescent="0.2">
      <c r="A118" s="45"/>
      <c r="B118" s="45"/>
      <c r="C118" s="45"/>
      <c r="D118" s="45"/>
      <c r="E118" s="73" t="s">
        <v>12551</v>
      </c>
      <c r="F118" s="74">
        <f ca="1">SUM(Table37[MONTO TOTAL ESTIMADO])</f>
        <v>1041600</v>
      </c>
      <c r="G118" s="45"/>
      <c r="H118" s="45" t="str">
        <f>C108</f>
        <v>Bienes</v>
      </c>
      <c r="I118" s="45" t="str">
        <f>E108</f>
        <v>No</v>
      </c>
      <c r="J118" s="45" t="str">
        <f>D108</f>
        <v>Compras Menores</v>
      </c>
    </row>
    <row r="119" spans="1:10" ht="14.1" customHeight="1" thickBot="1" x14ac:dyDescent="0.3"/>
    <row r="120" spans="1:10" ht="33.75" customHeight="1" thickBot="1" x14ac:dyDescent="0.25">
      <c r="A120" s="64" t="s">
        <v>16383</v>
      </c>
      <c r="B120" s="64" t="s">
        <v>161</v>
      </c>
      <c r="C120" s="64" t="s">
        <v>11725</v>
      </c>
      <c r="D120" s="64" t="s">
        <v>14379</v>
      </c>
      <c r="E120" s="64" t="s">
        <v>10963</v>
      </c>
      <c r="F120" s="64" t="s">
        <v>11096</v>
      </c>
      <c r="G120" s="45"/>
      <c r="H120" s="45"/>
      <c r="I120" s="45"/>
      <c r="J120" s="45"/>
    </row>
    <row r="121" spans="1:10" ht="13.5" customHeight="1" thickBot="1" x14ac:dyDescent="0.25">
      <c r="A121" s="85" t="s">
        <v>18832</v>
      </c>
      <c r="B121" s="66" t="s">
        <v>18838</v>
      </c>
      <c r="C121" s="66" t="s">
        <v>17798</v>
      </c>
      <c r="D121" s="66" t="s">
        <v>1875</v>
      </c>
      <c r="E121" s="66" t="s">
        <v>17854</v>
      </c>
      <c r="F121" s="66"/>
      <c r="G121" s="45"/>
      <c r="H121" s="45"/>
      <c r="I121" s="45"/>
      <c r="J121" s="45"/>
    </row>
    <row r="122" spans="1:10" ht="14.1" customHeight="1" thickBot="1" x14ac:dyDescent="0.25">
      <c r="A122" s="99" t="s">
        <v>14829</v>
      </c>
      <c r="B122" s="67" t="s">
        <v>8529</v>
      </c>
      <c r="C122" s="76">
        <v>44438</v>
      </c>
      <c r="D122" s="99" t="s">
        <v>9387</v>
      </c>
      <c r="E122" s="67" t="s">
        <v>13095</v>
      </c>
      <c r="F122" s="66" t="s">
        <v>3082</v>
      </c>
      <c r="G122" s="45"/>
      <c r="H122" s="45"/>
      <c r="I122" s="45"/>
      <c r="J122" s="45"/>
    </row>
    <row r="123" spans="1:10" ht="14.1" customHeight="1" thickBot="1" x14ac:dyDescent="0.25">
      <c r="A123" s="100"/>
      <c r="B123" s="67" t="s">
        <v>1786</v>
      </c>
      <c r="C123" s="77">
        <f>IF(C122="","",IF(AND(MONTH(C122)&gt;=1,MONTH(C122)&lt;=3),1,IF(AND(MONTH(C122)&gt;=4,MONTH(C122)&lt;=6),2,IF(AND(MONTH(C122)&gt;=7,MONTH(C122)&lt;=9),3,4))))</f>
        <v>3</v>
      </c>
      <c r="D123" s="100"/>
      <c r="E123" s="67" t="s">
        <v>2418</v>
      </c>
      <c r="F123" s="66" t="s">
        <v>11113</v>
      </c>
      <c r="G123" s="45"/>
      <c r="H123" s="45"/>
      <c r="I123" s="45"/>
      <c r="J123" s="45"/>
    </row>
    <row r="124" spans="1:10" ht="14.1" customHeight="1" thickBot="1" x14ac:dyDescent="0.25">
      <c r="A124" s="100"/>
      <c r="B124" s="67" t="s">
        <v>12943</v>
      </c>
      <c r="C124" s="76">
        <v>44469</v>
      </c>
      <c r="D124" s="100"/>
      <c r="E124" s="67" t="s">
        <v>3075</v>
      </c>
      <c r="F124" s="66" t="s">
        <v>11113</v>
      </c>
      <c r="G124" s="45"/>
      <c r="H124" s="45"/>
      <c r="I124" s="45"/>
      <c r="J124" s="45"/>
    </row>
    <row r="125" spans="1:10" ht="14.1" customHeight="1" thickBot="1" x14ac:dyDescent="0.25">
      <c r="A125" s="100"/>
      <c r="B125" s="67" t="s">
        <v>1786</v>
      </c>
      <c r="C125" s="77">
        <f>IF(C124="","",IF(AND(MONTH(C124)&gt;=1,MONTH(C124)&lt;=3),1,IF(AND(MONTH(C124)&gt;=4,MONTH(C124)&lt;=6),2,IF(AND(MONTH(C124)&gt;=7,MONTH(C124)&lt;=9),3,4))))</f>
        <v>3</v>
      </c>
      <c r="D125" s="100"/>
      <c r="E125" s="67" t="s">
        <v>13194</v>
      </c>
      <c r="F125" s="66" t="s">
        <v>11113</v>
      </c>
      <c r="G125" s="45"/>
      <c r="H125" s="45"/>
      <c r="I125" s="45"/>
      <c r="J125" s="45"/>
    </row>
    <row r="126" spans="1:10" ht="14.1" customHeight="1" thickBot="1" x14ac:dyDescent="0.25">
      <c r="A126" s="45"/>
      <c r="B126" s="45"/>
      <c r="C126" s="45"/>
      <c r="D126" s="45"/>
      <c r="E126" s="45"/>
      <c r="F126" s="45"/>
      <c r="G126" s="45"/>
      <c r="H126" s="45"/>
      <c r="I126" s="45"/>
      <c r="J126" s="45"/>
    </row>
    <row r="127" spans="1:10" ht="14.1" customHeight="1" thickBot="1" x14ac:dyDescent="0.25">
      <c r="A127" s="72" t="s">
        <v>15736</v>
      </c>
      <c r="B127" s="72" t="s">
        <v>16147</v>
      </c>
      <c r="C127" s="72" t="s">
        <v>15642</v>
      </c>
      <c r="D127" s="72" t="s">
        <v>15252</v>
      </c>
      <c r="E127" s="72" t="s">
        <v>6933</v>
      </c>
      <c r="F127" s="72" t="s">
        <v>15281</v>
      </c>
      <c r="G127" s="45"/>
      <c r="H127" s="45"/>
      <c r="I127" s="45"/>
      <c r="J127" s="45"/>
    </row>
    <row r="128" spans="1:10" ht="13.5" customHeight="1" x14ac:dyDescent="0.2">
      <c r="A128" s="81">
        <v>14111608</v>
      </c>
      <c r="B128" s="69" t="str">
        <f ca="1">IFERROR(INDEX(UNSPSCDes,MATCH(INDIRECT(ADDRESS(ROW(),COLUMN()-1,4)),UNSPSCCode,0)),"")</f>
        <v>Certificados de regalo</v>
      </c>
      <c r="C128" s="81" t="s">
        <v>1449</v>
      </c>
      <c r="D128" s="81">
        <v>250</v>
      </c>
      <c r="E128" s="71">
        <v>8000</v>
      </c>
      <c r="F128" s="70">
        <f ca="1">INDIRECT(ADDRESS(ROW(),COLUMN()-2,4))*INDIRECT(ADDRESS(ROW(),COLUMN()-1,4))</f>
        <v>2000000</v>
      </c>
      <c r="G128" s="45"/>
      <c r="H128" s="45"/>
      <c r="I128" s="45"/>
      <c r="J128" s="45"/>
    </row>
    <row r="129" spans="1:10" ht="14.1" customHeight="1" x14ac:dyDescent="0.2">
      <c r="A129" s="45"/>
      <c r="B129" s="45"/>
      <c r="C129" s="45"/>
      <c r="D129" s="45"/>
      <c r="E129" s="73" t="s">
        <v>12551</v>
      </c>
      <c r="F129" s="74">
        <f ca="1">SUM(Table38[MONTO TOTAL ESTIMADO])</f>
        <v>2000000</v>
      </c>
      <c r="G129" s="45"/>
      <c r="H129" s="45" t="str">
        <f>C121</f>
        <v>Bienes</v>
      </c>
      <c r="I129" s="45" t="str">
        <f>E121</f>
        <v>No</v>
      </c>
      <c r="J129" s="45" t="str">
        <f>D121</f>
        <v>Comparacion de Precios</v>
      </c>
    </row>
    <row r="130" spans="1:10" ht="14.1" customHeight="1" thickBot="1" x14ac:dyDescent="0.3"/>
    <row r="131" spans="1:10" ht="33.75" customHeight="1" thickBot="1" x14ac:dyDescent="0.25">
      <c r="A131" s="64" t="s">
        <v>16383</v>
      </c>
      <c r="B131" s="64" t="s">
        <v>161</v>
      </c>
      <c r="C131" s="64" t="s">
        <v>11725</v>
      </c>
      <c r="D131" s="64" t="s">
        <v>14379</v>
      </c>
      <c r="E131" s="64" t="s">
        <v>10963</v>
      </c>
      <c r="F131" s="64" t="s">
        <v>11096</v>
      </c>
      <c r="G131" s="45"/>
      <c r="H131" s="45"/>
      <c r="I131" s="45"/>
      <c r="J131" s="45"/>
    </row>
    <row r="132" spans="1:10" ht="13.5" customHeight="1" thickBot="1" x14ac:dyDescent="0.25">
      <c r="A132" s="90" t="s">
        <v>18870</v>
      </c>
      <c r="B132" s="66" t="s">
        <v>18838</v>
      </c>
      <c r="C132" s="66" t="s">
        <v>17798</v>
      </c>
      <c r="D132" s="66" t="s">
        <v>10172</v>
      </c>
      <c r="E132" s="66" t="s">
        <v>17854</v>
      </c>
      <c r="F132" s="66"/>
      <c r="G132" s="45"/>
      <c r="H132" s="45"/>
      <c r="I132" s="45"/>
      <c r="J132" s="45"/>
    </row>
    <row r="133" spans="1:10" ht="14.1" customHeight="1" thickBot="1" x14ac:dyDescent="0.25">
      <c r="A133" s="99" t="s">
        <v>14829</v>
      </c>
      <c r="B133" s="67" t="s">
        <v>8529</v>
      </c>
      <c r="C133" s="76">
        <v>44373</v>
      </c>
      <c r="D133" s="99" t="s">
        <v>9387</v>
      </c>
      <c r="E133" s="67" t="s">
        <v>13095</v>
      </c>
      <c r="F133" s="66" t="s">
        <v>3082</v>
      </c>
      <c r="G133" s="45"/>
      <c r="H133" s="45"/>
      <c r="I133" s="45"/>
      <c r="J133" s="45"/>
    </row>
    <row r="134" spans="1:10" ht="14.1" customHeight="1" thickBot="1" x14ac:dyDescent="0.25">
      <c r="A134" s="100"/>
      <c r="B134" s="67" t="s">
        <v>1786</v>
      </c>
      <c r="C134" s="77">
        <f>IF(C133="","",IF(AND(MONTH(C133)&gt;=1,MONTH(C133)&lt;=3),1,IF(AND(MONTH(C133)&gt;=4,MONTH(C133)&lt;=6),2,IF(AND(MONTH(C133)&gt;=7,MONTH(C133)&lt;=9),3,4))))</f>
        <v>2</v>
      </c>
      <c r="D134" s="100"/>
      <c r="E134" s="67" t="s">
        <v>2418</v>
      </c>
      <c r="F134" s="66" t="s">
        <v>11113</v>
      </c>
      <c r="G134" s="45"/>
      <c r="H134" s="45"/>
      <c r="I134" s="45"/>
      <c r="J134" s="45"/>
    </row>
    <row r="135" spans="1:10" ht="14.1" customHeight="1" thickBot="1" x14ac:dyDescent="0.25">
      <c r="A135" s="100"/>
      <c r="B135" s="67" t="s">
        <v>12943</v>
      </c>
      <c r="C135" s="76">
        <v>44377</v>
      </c>
      <c r="D135" s="100"/>
      <c r="E135" s="67" t="s">
        <v>3075</v>
      </c>
      <c r="F135" s="66" t="s">
        <v>11113</v>
      </c>
      <c r="G135" s="45"/>
      <c r="H135" s="45"/>
      <c r="I135" s="45"/>
      <c r="J135" s="45"/>
    </row>
    <row r="136" spans="1:10" ht="14.1" customHeight="1" thickBot="1" x14ac:dyDescent="0.25">
      <c r="A136" s="100"/>
      <c r="B136" s="67" t="s">
        <v>1786</v>
      </c>
      <c r="C136" s="77">
        <f>IF(C135="","",IF(AND(MONTH(C135)&gt;=1,MONTH(C135)&lt;=3),1,IF(AND(MONTH(C135)&gt;=4,MONTH(C135)&lt;=6),2,IF(AND(MONTH(C135)&gt;=7,MONTH(C135)&lt;=9),3,4))))</f>
        <v>2</v>
      </c>
      <c r="D136" s="100"/>
      <c r="E136" s="67" t="s">
        <v>13194</v>
      </c>
      <c r="F136" s="66" t="s">
        <v>11113</v>
      </c>
      <c r="G136" s="45"/>
      <c r="H136" s="45"/>
      <c r="I136" s="45"/>
      <c r="J136" s="45"/>
    </row>
    <row r="137" spans="1:10" ht="14.1" customHeight="1" thickBot="1" x14ac:dyDescent="0.25">
      <c r="A137" s="45"/>
      <c r="B137" s="45"/>
      <c r="C137" s="45"/>
      <c r="D137" s="45"/>
      <c r="E137" s="45"/>
      <c r="F137" s="45"/>
      <c r="G137" s="45"/>
      <c r="H137" s="45"/>
      <c r="I137" s="45"/>
      <c r="J137" s="45"/>
    </row>
    <row r="138" spans="1:10" ht="14.1" customHeight="1" thickBot="1" x14ac:dyDescent="0.25">
      <c r="A138" s="72" t="s">
        <v>15736</v>
      </c>
      <c r="B138" s="72" t="s">
        <v>16147</v>
      </c>
      <c r="C138" s="72" t="s">
        <v>15642</v>
      </c>
      <c r="D138" s="72" t="s">
        <v>15252</v>
      </c>
      <c r="E138" s="72" t="s">
        <v>6933</v>
      </c>
      <c r="F138" s="72" t="s">
        <v>15281</v>
      </c>
      <c r="G138" s="45"/>
      <c r="H138" s="45"/>
      <c r="I138" s="45"/>
      <c r="J138" s="45"/>
    </row>
    <row r="139" spans="1:10" ht="14.1" customHeight="1" x14ac:dyDescent="0.2">
      <c r="A139" s="81">
        <v>55121807</v>
      </c>
      <c r="B139" s="69" t="str">
        <f ca="1">IFERROR(INDEX(UNSPSCDes,MATCH(INDIRECT(ADDRESS(ROW(),COLUMN()-1,4)),UNSPSCCode,0)),"")</f>
        <v>Porta productos de identificación o accesorios</v>
      </c>
      <c r="C139" s="81" t="s">
        <v>1449</v>
      </c>
      <c r="D139" s="81">
        <v>200</v>
      </c>
      <c r="E139" s="71">
        <v>55</v>
      </c>
      <c r="F139" s="70">
        <f ca="1">INDIRECT(ADDRESS(ROW(),COLUMN()-2,4))*INDIRECT(ADDRESS(ROW(),COLUMN()-1,4))</f>
        <v>11000</v>
      </c>
      <c r="G139" s="45"/>
      <c r="H139" s="45"/>
      <c r="I139" s="45"/>
      <c r="J139" s="45"/>
    </row>
    <row r="140" spans="1:10" ht="13.5" customHeight="1" x14ac:dyDescent="0.2">
      <c r="A140" s="81">
        <v>55121807</v>
      </c>
      <c r="B140" s="69" t="str">
        <f ca="1">IFERROR(INDEX(UNSPSCDes,MATCH(INDIRECT(ADDRESS(ROW(),COLUMN()-1,4)),UNSPSCCode,0)),"")</f>
        <v>Porta productos de identificación o accesorios</v>
      </c>
      <c r="C140" s="81" t="s">
        <v>1449</v>
      </c>
      <c r="D140" s="81">
        <v>200</v>
      </c>
      <c r="E140" s="71">
        <v>75</v>
      </c>
      <c r="F140" s="70">
        <f ca="1">INDIRECT(ADDRESS(ROW(),COLUMN()-2,4))*INDIRECT(ADDRESS(ROW(),COLUMN()-1,4))</f>
        <v>15000</v>
      </c>
      <c r="G140" s="45"/>
      <c r="H140" s="45"/>
      <c r="I140" s="45"/>
      <c r="J140" s="45"/>
    </row>
    <row r="141" spans="1:10" ht="14.1" customHeight="1" x14ac:dyDescent="0.2">
      <c r="A141" s="45"/>
      <c r="B141" s="45"/>
      <c r="C141" s="45"/>
      <c r="D141" s="45"/>
      <c r="E141" s="73" t="s">
        <v>12551</v>
      </c>
      <c r="F141" s="74">
        <f ca="1">SUM(Table39[MONTO TOTAL ESTIMADO])</f>
        <v>26000</v>
      </c>
      <c r="G141" s="45"/>
      <c r="H141" s="45" t="str">
        <f>C132</f>
        <v>Bienes</v>
      </c>
      <c r="I141" s="45" t="str">
        <f>E132</f>
        <v>No</v>
      </c>
      <c r="J141" s="45" t="str">
        <f>D132</f>
        <v>Compras por debajo del Umbral</v>
      </c>
    </row>
    <row r="142" spans="1:10" ht="14.1" customHeight="1" thickBot="1" x14ac:dyDescent="0.3"/>
    <row r="143" spans="1:10" ht="33.75" customHeight="1" thickBot="1" x14ac:dyDescent="0.25">
      <c r="A143" s="64" t="s">
        <v>16383</v>
      </c>
      <c r="B143" s="64" t="s">
        <v>161</v>
      </c>
      <c r="C143" s="64" t="s">
        <v>11725</v>
      </c>
      <c r="D143" s="64" t="s">
        <v>14379</v>
      </c>
      <c r="E143" s="64" t="s">
        <v>10963</v>
      </c>
      <c r="F143" s="64" t="s">
        <v>11096</v>
      </c>
      <c r="G143" s="45"/>
      <c r="H143" s="45"/>
      <c r="I143" s="45"/>
      <c r="J143" s="45"/>
    </row>
    <row r="144" spans="1:10" ht="14.1" customHeight="1" thickBot="1" x14ac:dyDescent="0.25">
      <c r="A144" s="66" t="s">
        <v>18874</v>
      </c>
      <c r="B144" s="85" t="s">
        <v>18836</v>
      </c>
      <c r="C144" s="66" t="s">
        <v>17798</v>
      </c>
      <c r="D144" s="66" t="s">
        <v>10172</v>
      </c>
      <c r="E144" s="66" t="s">
        <v>17854</v>
      </c>
      <c r="F144" s="66"/>
      <c r="G144" s="45"/>
      <c r="H144" s="45"/>
      <c r="I144" s="45"/>
      <c r="J144" s="45"/>
    </row>
    <row r="145" spans="1:10" ht="14.1" customHeight="1" thickBot="1" x14ac:dyDescent="0.25">
      <c r="A145" s="99" t="s">
        <v>14829</v>
      </c>
      <c r="B145" s="67" t="s">
        <v>8529</v>
      </c>
      <c r="C145" s="76">
        <v>44358</v>
      </c>
      <c r="D145" s="99" t="s">
        <v>9387</v>
      </c>
      <c r="E145" s="67" t="s">
        <v>13095</v>
      </c>
      <c r="F145" s="66" t="s">
        <v>3082</v>
      </c>
      <c r="G145" s="45"/>
      <c r="H145" s="45"/>
      <c r="I145" s="45"/>
      <c r="J145" s="45"/>
    </row>
    <row r="146" spans="1:10" ht="14.1" customHeight="1" thickBot="1" x14ac:dyDescent="0.25">
      <c r="A146" s="100"/>
      <c r="B146" s="67" t="s">
        <v>1786</v>
      </c>
      <c r="C146" s="77">
        <f>IF(C145="","",IF(AND(MONTH(C145)&gt;=1,MONTH(C145)&lt;=3),1,IF(AND(MONTH(C145)&gt;=4,MONTH(C145)&lt;=6),2,IF(AND(MONTH(C145)&gt;=7,MONTH(C145)&lt;=9),3,4))))</f>
        <v>2</v>
      </c>
      <c r="D146" s="100"/>
      <c r="E146" s="67" t="s">
        <v>2418</v>
      </c>
      <c r="F146" s="66" t="s">
        <v>11113</v>
      </c>
      <c r="G146" s="45"/>
      <c r="H146" s="45"/>
      <c r="I146" s="45"/>
      <c r="J146" s="45"/>
    </row>
    <row r="147" spans="1:10" ht="14.1" customHeight="1" thickBot="1" x14ac:dyDescent="0.25">
      <c r="A147" s="100"/>
      <c r="B147" s="67" t="s">
        <v>12943</v>
      </c>
      <c r="C147" s="76">
        <v>44364</v>
      </c>
      <c r="D147" s="100"/>
      <c r="E147" s="67" t="s">
        <v>3075</v>
      </c>
      <c r="F147" s="66" t="s">
        <v>11113</v>
      </c>
      <c r="G147" s="45"/>
      <c r="H147" s="45"/>
      <c r="I147" s="45"/>
      <c r="J147" s="45"/>
    </row>
    <row r="148" spans="1:10" ht="14.1" customHeight="1" thickBot="1" x14ac:dyDescent="0.25">
      <c r="A148" s="100"/>
      <c r="B148" s="67" t="s">
        <v>1786</v>
      </c>
      <c r="C148" s="77">
        <f>IF(C147="","",IF(AND(MONTH(C147)&gt;=1,MONTH(C147)&lt;=3),1,IF(AND(MONTH(C147)&gt;=4,MONTH(C147)&lt;=6),2,IF(AND(MONTH(C147)&gt;=7,MONTH(C147)&lt;=9),3,4))))</f>
        <v>2</v>
      </c>
      <c r="D148" s="100"/>
      <c r="E148" s="67" t="s">
        <v>13194</v>
      </c>
      <c r="F148" s="66" t="s">
        <v>11113</v>
      </c>
      <c r="G148" s="45"/>
      <c r="H148" s="45"/>
      <c r="I148" s="45"/>
      <c r="J148" s="45"/>
    </row>
    <row r="149" spans="1:10" ht="14.1" customHeight="1" thickBot="1" x14ac:dyDescent="0.25">
      <c r="A149" s="45"/>
      <c r="B149" s="45"/>
      <c r="C149" s="45"/>
      <c r="D149" s="45"/>
      <c r="E149" s="45"/>
      <c r="F149" s="45"/>
      <c r="G149" s="45"/>
      <c r="H149" s="45"/>
      <c r="I149" s="45"/>
      <c r="J149" s="45"/>
    </row>
    <row r="150" spans="1:10" ht="14.1" customHeight="1" thickBot="1" x14ac:dyDescent="0.25">
      <c r="A150" s="72" t="s">
        <v>15736</v>
      </c>
      <c r="B150" s="72" t="s">
        <v>16147</v>
      </c>
      <c r="C150" s="72" t="s">
        <v>15642</v>
      </c>
      <c r="D150" s="72" t="s">
        <v>15252</v>
      </c>
      <c r="E150" s="72" t="s">
        <v>6933</v>
      </c>
      <c r="F150" s="72" t="s">
        <v>15281</v>
      </c>
      <c r="G150" s="45"/>
      <c r="H150" s="45"/>
      <c r="I150" s="45"/>
      <c r="J150" s="45"/>
    </row>
    <row r="151" spans="1:10" ht="14.1" customHeight="1" x14ac:dyDescent="0.2">
      <c r="A151" s="81">
        <v>15121501</v>
      </c>
      <c r="B151" s="69" t="str">
        <f ca="1">IFERROR(INDEX(UNSPSCDes,MATCH(INDIRECT(ADDRESS(ROW(),COLUMN()-1,4)),UNSPSCCode,0)),"")</f>
        <v>Aceite motor</v>
      </c>
      <c r="C151" s="81" t="s">
        <v>1449</v>
      </c>
      <c r="D151" s="81">
        <v>1</v>
      </c>
      <c r="E151" s="71">
        <v>500</v>
      </c>
      <c r="F151" s="70">
        <f ca="1">INDIRECT(ADDRESS(ROW(),COLUMN()-2,4))*INDIRECT(ADDRESS(ROW(),COLUMN()-1,4))</f>
        <v>500</v>
      </c>
      <c r="G151" s="45"/>
      <c r="H151" s="45"/>
      <c r="I151" s="45"/>
      <c r="J151" s="45"/>
    </row>
    <row r="152" spans="1:10" ht="13.5" customHeight="1" x14ac:dyDescent="0.2">
      <c r="A152" s="81">
        <v>15121504</v>
      </c>
      <c r="B152" s="69" t="str">
        <f ca="1">IFERROR(INDEX(UNSPSCDes,MATCH(INDIRECT(ADDRESS(ROW(),COLUMN()-1,4)),UNSPSCCode,0)),"")</f>
        <v>Aceite hidráulico</v>
      </c>
      <c r="C152" s="81" t="s">
        <v>1449</v>
      </c>
      <c r="D152" s="81">
        <v>1</v>
      </c>
      <c r="E152" s="71">
        <v>550</v>
      </c>
      <c r="F152" s="70">
        <f ca="1">INDIRECT(ADDRESS(ROW(),COLUMN()-2,4))*INDIRECT(ADDRESS(ROW(),COLUMN()-1,4))</f>
        <v>550</v>
      </c>
      <c r="G152" s="45"/>
      <c r="H152" s="45"/>
      <c r="I152" s="45"/>
      <c r="J152" s="45"/>
    </row>
    <row r="153" spans="1:10" ht="13.5" customHeight="1" x14ac:dyDescent="0.2">
      <c r="A153" s="81">
        <v>15121802</v>
      </c>
      <c r="B153" s="69" t="str">
        <f ca="1">IFERROR(INDEX(UNSPSCDes,MATCH(INDIRECT(ADDRESS(ROW(),COLUMN()-1,4)),UNSPSCCode,0)),"")</f>
        <v>Lubricante anti – corrosión</v>
      </c>
      <c r="C153" s="81" t="s">
        <v>1449</v>
      </c>
      <c r="D153" s="81">
        <v>2</v>
      </c>
      <c r="E153" s="71">
        <v>450</v>
      </c>
      <c r="F153" s="70">
        <f ca="1">INDIRECT(ADDRESS(ROW(),COLUMN()-2,4))*INDIRECT(ADDRESS(ROW(),COLUMN()-1,4))</f>
        <v>900</v>
      </c>
      <c r="G153" s="45"/>
      <c r="H153" s="45"/>
      <c r="I153" s="45"/>
      <c r="J153" s="45"/>
    </row>
    <row r="154" spans="1:10" ht="13.5" customHeight="1" x14ac:dyDescent="0.2">
      <c r="A154" s="81">
        <v>15121806</v>
      </c>
      <c r="B154" s="69" t="str">
        <f ca="1">IFERROR(INDEX(UNSPSCDes,MATCH(INDIRECT(ADDRESS(ROW(),COLUMN()-1,4)),UNSPSCCode,0)),"")</f>
        <v>Aceites penetrantes</v>
      </c>
      <c r="C154" s="81" t="s">
        <v>1449</v>
      </c>
      <c r="D154" s="81">
        <v>3</v>
      </c>
      <c r="E154" s="71">
        <v>500</v>
      </c>
      <c r="F154" s="70">
        <f ca="1">INDIRECT(ADDRESS(ROW(),COLUMN()-2,4))*INDIRECT(ADDRESS(ROW(),COLUMN()-1,4))</f>
        <v>1500</v>
      </c>
      <c r="G154" s="45"/>
      <c r="H154" s="45"/>
      <c r="I154" s="45"/>
      <c r="J154" s="45"/>
    </row>
    <row r="155" spans="1:10" ht="13.5" customHeight="1" x14ac:dyDescent="0.2">
      <c r="A155" s="81">
        <v>15121902</v>
      </c>
      <c r="B155" s="69" t="str">
        <f ca="1">IFERROR(INDEX(UNSPSCDes,MATCH(INDIRECT(ADDRESS(ROW(),COLUMN()-1,4)),UNSPSCCode,0)),"")</f>
        <v>Grasa</v>
      </c>
      <c r="C155" s="81" t="s">
        <v>1449</v>
      </c>
      <c r="D155" s="81">
        <v>1</v>
      </c>
      <c r="E155" s="71">
        <v>180</v>
      </c>
      <c r="F155" s="70">
        <f ca="1">INDIRECT(ADDRESS(ROW(),COLUMN()-2,4))*INDIRECT(ADDRESS(ROW(),COLUMN()-1,4))</f>
        <v>180</v>
      </c>
      <c r="G155" s="45"/>
      <c r="H155" s="45"/>
      <c r="I155" s="45"/>
      <c r="J155" s="45"/>
    </row>
    <row r="156" spans="1:10" ht="14.1" customHeight="1" x14ac:dyDescent="0.2">
      <c r="A156" s="45"/>
      <c r="B156" s="45"/>
      <c r="C156" s="45"/>
      <c r="D156" s="45"/>
      <c r="E156" s="73" t="s">
        <v>12551</v>
      </c>
      <c r="F156" s="74">
        <f ca="1">SUM(Table310[MONTO TOTAL ESTIMADO])</f>
        <v>3630</v>
      </c>
      <c r="G156" s="45"/>
      <c r="H156" s="45" t="str">
        <f>C144</f>
        <v>Bienes</v>
      </c>
      <c r="I156" s="45" t="str">
        <f>E144</f>
        <v>No</v>
      </c>
      <c r="J156" s="45" t="str">
        <f>D144</f>
        <v>Compras por debajo del Umbral</v>
      </c>
    </row>
    <row r="157" spans="1:10" ht="14.1" customHeight="1" thickBot="1" x14ac:dyDescent="0.3"/>
    <row r="158" spans="1:10" ht="33.75" customHeight="1" thickBot="1" x14ac:dyDescent="0.25">
      <c r="A158" s="64" t="s">
        <v>16383</v>
      </c>
      <c r="B158" s="64" t="s">
        <v>161</v>
      </c>
      <c r="C158" s="64" t="s">
        <v>11725</v>
      </c>
      <c r="D158" s="64" t="s">
        <v>14379</v>
      </c>
      <c r="E158" s="64" t="s">
        <v>10963</v>
      </c>
      <c r="F158" s="64" t="s">
        <v>11096</v>
      </c>
      <c r="G158" s="45"/>
      <c r="H158" s="45"/>
      <c r="I158" s="45"/>
      <c r="J158" s="45"/>
    </row>
    <row r="159" spans="1:10" ht="13.5" customHeight="1" thickBot="1" x14ac:dyDescent="0.25">
      <c r="A159" s="66" t="s">
        <v>18874</v>
      </c>
      <c r="B159" s="85" t="s">
        <v>18836</v>
      </c>
      <c r="C159" s="66" t="s">
        <v>17798</v>
      </c>
      <c r="D159" s="66" t="s">
        <v>10172</v>
      </c>
      <c r="E159" s="66" t="s">
        <v>17854</v>
      </c>
      <c r="F159" s="66"/>
      <c r="G159" s="45"/>
      <c r="H159" s="45"/>
      <c r="I159" s="45"/>
      <c r="J159" s="45"/>
    </row>
    <row r="160" spans="1:10" ht="14.1" customHeight="1" thickBot="1" x14ac:dyDescent="0.25">
      <c r="A160" s="99" t="s">
        <v>14829</v>
      </c>
      <c r="B160" s="67" t="s">
        <v>8529</v>
      </c>
      <c r="C160" s="76">
        <v>44467</v>
      </c>
      <c r="D160" s="99" t="s">
        <v>9387</v>
      </c>
      <c r="E160" s="67" t="s">
        <v>13095</v>
      </c>
      <c r="F160" s="66" t="s">
        <v>3082</v>
      </c>
      <c r="G160" s="45"/>
      <c r="H160" s="45"/>
      <c r="I160" s="45"/>
      <c r="J160" s="45"/>
    </row>
    <row r="161" spans="1:10" ht="14.1" customHeight="1" thickBot="1" x14ac:dyDescent="0.25">
      <c r="A161" s="100"/>
      <c r="B161" s="67" t="s">
        <v>1786</v>
      </c>
      <c r="C161" s="77">
        <f>IF(C160="","",IF(AND(MONTH(C160)&gt;=1,MONTH(C160)&lt;=3),1,IF(AND(MONTH(C160)&gt;=4,MONTH(C160)&lt;=6),2,IF(AND(MONTH(C160)&gt;=7,MONTH(C160)&lt;=9),3,4))))</f>
        <v>3</v>
      </c>
      <c r="D161" s="100"/>
      <c r="E161" s="67" t="s">
        <v>2418</v>
      </c>
      <c r="F161" s="66" t="s">
        <v>11113</v>
      </c>
      <c r="G161" s="45"/>
      <c r="H161" s="45"/>
      <c r="I161" s="45"/>
      <c r="J161" s="45"/>
    </row>
    <row r="162" spans="1:10" ht="14.1" customHeight="1" thickBot="1" x14ac:dyDescent="0.25">
      <c r="A162" s="100"/>
      <c r="B162" s="67" t="s">
        <v>12943</v>
      </c>
      <c r="C162" s="76">
        <v>44469</v>
      </c>
      <c r="D162" s="100"/>
      <c r="E162" s="67" t="s">
        <v>3075</v>
      </c>
      <c r="F162" s="66" t="s">
        <v>11113</v>
      </c>
      <c r="G162" s="45"/>
      <c r="H162" s="45"/>
      <c r="I162" s="45"/>
      <c r="J162" s="45"/>
    </row>
    <row r="163" spans="1:10" ht="14.1" customHeight="1" thickBot="1" x14ac:dyDescent="0.25">
      <c r="A163" s="100"/>
      <c r="B163" s="67" t="s">
        <v>1786</v>
      </c>
      <c r="C163" s="77">
        <f>IF(C162="","",IF(AND(MONTH(C162)&gt;=1,MONTH(C162)&lt;=3),1,IF(AND(MONTH(C162)&gt;=4,MONTH(C162)&lt;=6),2,IF(AND(MONTH(C162)&gt;=7,MONTH(C162)&lt;=9),3,4))))</f>
        <v>3</v>
      </c>
      <c r="D163" s="100"/>
      <c r="E163" s="67" t="s">
        <v>13194</v>
      </c>
      <c r="F163" s="66" t="s">
        <v>11113</v>
      </c>
      <c r="G163" s="45"/>
      <c r="H163" s="45"/>
      <c r="I163" s="45"/>
      <c r="J163" s="45"/>
    </row>
    <row r="164" spans="1:10" ht="14.1" customHeight="1" thickBot="1" x14ac:dyDescent="0.25">
      <c r="A164" s="45"/>
      <c r="B164" s="45"/>
      <c r="C164" s="45"/>
      <c r="D164" s="45"/>
      <c r="E164" s="45"/>
      <c r="F164" s="45"/>
      <c r="G164" s="45"/>
      <c r="H164" s="45"/>
      <c r="I164" s="45"/>
      <c r="J164" s="45"/>
    </row>
    <row r="165" spans="1:10" ht="14.1" customHeight="1" thickBot="1" x14ac:dyDescent="0.25">
      <c r="A165" s="72" t="s">
        <v>15736</v>
      </c>
      <c r="B165" s="72" t="s">
        <v>16147</v>
      </c>
      <c r="C165" s="72" t="s">
        <v>15642</v>
      </c>
      <c r="D165" s="72" t="s">
        <v>15252</v>
      </c>
      <c r="E165" s="72" t="s">
        <v>6933</v>
      </c>
      <c r="F165" s="72" t="s">
        <v>15281</v>
      </c>
      <c r="G165" s="45"/>
      <c r="H165" s="45"/>
      <c r="I165" s="45"/>
      <c r="J165" s="45"/>
    </row>
    <row r="166" spans="1:10" ht="14.1" customHeight="1" x14ac:dyDescent="0.2">
      <c r="A166" s="81">
        <v>15121501</v>
      </c>
      <c r="B166" s="69" t="str">
        <f ca="1">IFERROR(INDEX(UNSPSCDes,MATCH(INDIRECT(ADDRESS(ROW(),COLUMN()-1,4)),UNSPSCCode,0)),"")</f>
        <v>Aceite motor</v>
      </c>
      <c r="C166" s="81" t="s">
        <v>1449</v>
      </c>
      <c r="D166" s="81">
        <v>1</v>
      </c>
      <c r="E166" s="71">
        <v>500</v>
      </c>
      <c r="F166" s="70">
        <f ca="1">INDIRECT(ADDRESS(ROW(),COLUMN()-2,4))*INDIRECT(ADDRESS(ROW(),COLUMN()-1,4))</f>
        <v>500</v>
      </c>
      <c r="G166" s="45"/>
      <c r="H166" s="45"/>
      <c r="I166" s="45"/>
      <c r="J166" s="45"/>
    </row>
    <row r="167" spans="1:10" ht="13.5" customHeight="1" x14ac:dyDescent="0.2">
      <c r="A167" s="81">
        <v>15121504</v>
      </c>
      <c r="B167" s="69" t="str">
        <f ca="1">IFERROR(INDEX(UNSPSCDes,MATCH(INDIRECT(ADDRESS(ROW(),COLUMN()-1,4)),UNSPSCCode,0)),"")</f>
        <v>Aceite hidráulico</v>
      </c>
      <c r="C167" s="81" t="s">
        <v>1449</v>
      </c>
      <c r="D167" s="81">
        <v>1</v>
      </c>
      <c r="E167" s="71">
        <v>550</v>
      </c>
      <c r="F167" s="70">
        <f ca="1">INDIRECT(ADDRESS(ROW(),COLUMN()-2,4))*INDIRECT(ADDRESS(ROW(),COLUMN()-1,4))</f>
        <v>550</v>
      </c>
      <c r="G167" s="45"/>
      <c r="H167" s="45"/>
      <c r="I167" s="45"/>
      <c r="J167" s="45"/>
    </row>
    <row r="168" spans="1:10" ht="13.5" customHeight="1" x14ac:dyDescent="0.2">
      <c r="A168" s="81">
        <v>15121802</v>
      </c>
      <c r="B168" s="69" t="str">
        <f ca="1">IFERROR(INDEX(UNSPSCDes,MATCH(INDIRECT(ADDRESS(ROW(),COLUMN()-1,4)),UNSPSCCode,0)),"")</f>
        <v>Lubricante anti – corrosión</v>
      </c>
      <c r="C168" s="81" t="s">
        <v>1449</v>
      </c>
      <c r="D168" s="81">
        <v>3</v>
      </c>
      <c r="E168" s="71">
        <v>450</v>
      </c>
      <c r="F168" s="70">
        <f ca="1">INDIRECT(ADDRESS(ROW(),COLUMN()-2,4))*INDIRECT(ADDRESS(ROW(),COLUMN()-1,4))</f>
        <v>1350</v>
      </c>
      <c r="G168" s="45"/>
      <c r="H168" s="45"/>
      <c r="I168" s="45"/>
      <c r="J168" s="45"/>
    </row>
    <row r="169" spans="1:10" ht="13.5" customHeight="1" x14ac:dyDescent="0.2">
      <c r="A169" s="81">
        <v>15121806</v>
      </c>
      <c r="B169" s="69" t="str">
        <f ca="1">IFERROR(INDEX(UNSPSCDes,MATCH(INDIRECT(ADDRESS(ROW(),COLUMN()-1,4)),UNSPSCCode,0)),"")</f>
        <v>Aceites penetrantes</v>
      </c>
      <c r="C169" s="81" t="s">
        <v>1449</v>
      </c>
      <c r="D169" s="81">
        <v>6</v>
      </c>
      <c r="E169" s="71">
        <v>500</v>
      </c>
      <c r="F169" s="70">
        <f ca="1">INDIRECT(ADDRESS(ROW(),COLUMN()-2,4))*INDIRECT(ADDRESS(ROW(),COLUMN()-1,4))</f>
        <v>3000</v>
      </c>
      <c r="G169" s="45"/>
      <c r="H169" s="45"/>
      <c r="I169" s="45"/>
      <c r="J169" s="45"/>
    </row>
    <row r="170" spans="1:10" ht="13.5" customHeight="1" x14ac:dyDescent="0.2">
      <c r="A170" s="81">
        <v>15121902</v>
      </c>
      <c r="B170" s="69" t="str">
        <f ca="1">IFERROR(INDEX(UNSPSCDes,MATCH(INDIRECT(ADDRESS(ROW(),COLUMN()-1,4)),UNSPSCCode,0)),"")</f>
        <v>Grasa</v>
      </c>
      <c r="C170" s="81" t="s">
        <v>1449</v>
      </c>
      <c r="D170" s="81">
        <v>1</v>
      </c>
      <c r="E170" s="71">
        <v>180</v>
      </c>
      <c r="F170" s="70">
        <f ca="1">INDIRECT(ADDRESS(ROW(),COLUMN()-2,4))*INDIRECT(ADDRESS(ROW(),COLUMN()-1,4))</f>
        <v>180</v>
      </c>
      <c r="G170" s="45"/>
      <c r="H170" s="45"/>
      <c r="I170" s="45"/>
      <c r="J170" s="45"/>
    </row>
    <row r="171" spans="1:10" ht="14.1" customHeight="1" x14ac:dyDescent="0.2">
      <c r="A171" s="45"/>
      <c r="B171" s="45"/>
      <c r="C171" s="45"/>
      <c r="D171" s="45"/>
      <c r="E171" s="73" t="s">
        <v>12551</v>
      </c>
      <c r="F171" s="74">
        <f ca="1">SUM(Table311[MONTO TOTAL ESTIMADO])</f>
        <v>5580</v>
      </c>
      <c r="G171" s="45"/>
      <c r="H171" s="45" t="str">
        <f>C159</f>
        <v>Bienes</v>
      </c>
      <c r="I171" s="45" t="str">
        <f>E159</f>
        <v>No</v>
      </c>
      <c r="J171" s="45" t="str">
        <f>D159</f>
        <v>Compras por debajo del Umbral</v>
      </c>
    </row>
    <row r="172" spans="1:10" ht="14.1" customHeight="1" thickBot="1" x14ac:dyDescent="0.3"/>
    <row r="173" spans="1:10" ht="33.75" customHeight="1" thickBot="1" x14ac:dyDescent="0.25">
      <c r="A173" s="64" t="s">
        <v>16383</v>
      </c>
      <c r="B173" s="64" t="s">
        <v>161</v>
      </c>
      <c r="C173" s="64" t="s">
        <v>11725</v>
      </c>
      <c r="D173" s="64" t="s">
        <v>14379</v>
      </c>
      <c r="E173" s="64" t="s">
        <v>10963</v>
      </c>
      <c r="F173" s="64" t="s">
        <v>11096</v>
      </c>
      <c r="G173" s="45"/>
      <c r="H173" s="45"/>
      <c r="I173" s="45"/>
      <c r="J173" s="45"/>
    </row>
    <row r="174" spans="1:10" ht="13.5" customHeight="1" thickBot="1" x14ac:dyDescent="0.25">
      <c r="A174" s="85" t="s">
        <v>18833</v>
      </c>
      <c r="B174" s="85" t="s">
        <v>18836</v>
      </c>
      <c r="C174" s="66" t="s">
        <v>17798</v>
      </c>
      <c r="D174" s="66" t="s">
        <v>1875</v>
      </c>
      <c r="E174" s="66" t="s">
        <v>17854</v>
      </c>
      <c r="F174" s="66"/>
      <c r="G174" s="45"/>
      <c r="H174" s="45"/>
      <c r="I174" s="45"/>
      <c r="J174" s="45"/>
    </row>
    <row r="175" spans="1:10" ht="14.1" customHeight="1" thickBot="1" x14ac:dyDescent="0.25">
      <c r="A175" s="99" t="s">
        <v>14829</v>
      </c>
      <c r="B175" s="67" t="s">
        <v>8529</v>
      </c>
      <c r="C175" s="76">
        <v>44237</v>
      </c>
      <c r="D175" s="99" t="s">
        <v>9387</v>
      </c>
      <c r="E175" s="67" t="s">
        <v>13095</v>
      </c>
      <c r="F175" s="66" t="s">
        <v>3082</v>
      </c>
      <c r="G175" s="45"/>
      <c r="H175" s="45"/>
      <c r="I175" s="45"/>
      <c r="J175" s="45"/>
    </row>
    <row r="176" spans="1:10" ht="14.1" customHeight="1" thickBot="1" x14ac:dyDescent="0.25">
      <c r="A176" s="100"/>
      <c r="B176" s="67" t="s">
        <v>1786</v>
      </c>
      <c r="C176" s="77">
        <f>IF(C175="","",IF(AND(MONTH(C175)&gt;=1,MONTH(C175)&lt;=3),1,IF(AND(MONTH(C175)&gt;=4,MONTH(C175)&lt;=6),2,IF(AND(MONTH(C175)&gt;=7,MONTH(C175)&lt;=9),3,4))))</f>
        <v>1</v>
      </c>
      <c r="D176" s="100"/>
      <c r="E176" s="67" t="s">
        <v>2418</v>
      </c>
      <c r="F176" s="66" t="s">
        <v>11113</v>
      </c>
      <c r="G176" s="45"/>
      <c r="H176" s="45"/>
      <c r="I176" s="45"/>
      <c r="J176" s="45"/>
    </row>
    <row r="177" spans="1:10" ht="14.1" customHeight="1" thickBot="1" x14ac:dyDescent="0.25">
      <c r="A177" s="100"/>
      <c r="B177" s="67" t="s">
        <v>12943</v>
      </c>
      <c r="C177" s="76">
        <v>44265</v>
      </c>
      <c r="D177" s="100"/>
      <c r="E177" s="67" t="s">
        <v>3075</v>
      </c>
      <c r="F177" s="66" t="s">
        <v>11113</v>
      </c>
      <c r="G177" s="45"/>
      <c r="H177" s="45"/>
      <c r="I177" s="45"/>
      <c r="J177" s="45"/>
    </row>
    <row r="178" spans="1:10" ht="14.1" customHeight="1" thickBot="1" x14ac:dyDescent="0.25">
      <c r="A178" s="100"/>
      <c r="B178" s="67" t="s">
        <v>1786</v>
      </c>
      <c r="C178" s="77">
        <f>IF(C177="","",IF(AND(MONTH(C177)&gt;=1,MONTH(C177)&lt;=3),1,IF(AND(MONTH(C177)&gt;=4,MONTH(C177)&lt;=6),2,IF(AND(MONTH(C177)&gt;=7,MONTH(C177)&lt;=9),3,4))))</f>
        <v>1</v>
      </c>
      <c r="D178" s="100"/>
      <c r="E178" s="67" t="s">
        <v>13194</v>
      </c>
      <c r="F178" s="66" t="s">
        <v>11113</v>
      </c>
      <c r="G178" s="45"/>
      <c r="H178" s="45"/>
      <c r="I178" s="45"/>
      <c r="J178" s="45"/>
    </row>
    <row r="179" spans="1:10" ht="14.1" customHeight="1" thickBot="1" x14ac:dyDescent="0.25">
      <c r="A179" s="45"/>
      <c r="B179" s="45"/>
      <c r="C179" s="45"/>
      <c r="D179" s="45"/>
      <c r="E179" s="45"/>
      <c r="F179" s="45"/>
      <c r="G179" s="45"/>
      <c r="H179" s="45"/>
      <c r="I179" s="45"/>
      <c r="J179" s="45"/>
    </row>
    <row r="180" spans="1:10" ht="14.1" customHeight="1" thickBot="1" x14ac:dyDescent="0.25">
      <c r="A180" s="72" t="s">
        <v>15736</v>
      </c>
      <c r="B180" s="72" t="s">
        <v>16147</v>
      </c>
      <c r="C180" s="72" t="s">
        <v>15642</v>
      </c>
      <c r="D180" s="72" t="s">
        <v>15252</v>
      </c>
      <c r="E180" s="72" t="s">
        <v>6933</v>
      </c>
      <c r="F180" s="72" t="s">
        <v>15281</v>
      </c>
      <c r="G180" s="45"/>
      <c r="H180" s="45"/>
      <c r="I180" s="45"/>
      <c r="J180" s="45"/>
    </row>
    <row r="181" spans="1:10" ht="13.5" customHeight="1" x14ac:dyDescent="0.2">
      <c r="A181" s="81">
        <v>15101506</v>
      </c>
      <c r="B181" s="69" t="str">
        <f ca="1">IFERROR(INDEX(UNSPSCDes,MATCH(INDIRECT(ADDRESS(ROW(),COLUMN()-1,4)),UNSPSCCode,0)),"")</f>
        <v>Gasolina</v>
      </c>
      <c r="C181" s="81" t="s">
        <v>1449</v>
      </c>
      <c r="D181" s="81">
        <v>12</v>
      </c>
      <c r="E181" s="71">
        <v>285000</v>
      </c>
      <c r="F181" s="70">
        <f ca="1">INDIRECT(ADDRESS(ROW(),COLUMN()-2,4))*INDIRECT(ADDRESS(ROW(),COLUMN()-1,4))</f>
        <v>3420000</v>
      </c>
      <c r="G181" s="45"/>
      <c r="H181" s="45"/>
      <c r="I181" s="45"/>
      <c r="J181" s="45"/>
    </row>
    <row r="182" spans="1:10" ht="14.1" customHeight="1" x14ac:dyDescent="0.2">
      <c r="A182" s="45"/>
      <c r="B182" s="45"/>
      <c r="C182" s="45"/>
      <c r="D182" s="45"/>
      <c r="E182" s="73" t="s">
        <v>12551</v>
      </c>
      <c r="F182" s="74">
        <f ca="1">SUM(Table312[MONTO TOTAL ESTIMADO])</f>
        <v>3420000</v>
      </c>
      <c r="G182" s="45"/>
      <c r="H182" s="45" t="str">
        <f>C174</f>
        <v>Bienes</v>
      </c>
      <c r="I182" s="45" t="str">
        <f>E174</f>
        <v>No</v>
      </c>
      <c r="J182" s="45" t="str">
        <f>D174</f>
        <v>Comparacion de Precios</v>
      </c>
    </row>
    <row r="183" spans="1:10" ht="14.1" customHeight="1" thickBot="1" x14ac:dyDescent="0.3"/>
    <row r="184" spans="1:10" ht="33.75" customHeight="1" thickBot="1" x14ac:dyDescent="0.25">
      <c r="A184" s="64" t="s">
        <v>16383</v>
      </c>
      <c r="B184" s="64" t="s">
        <v>161</v>
      </c>
      <c r="C184" s="64" t="s">
        <v>11725</v>
      </c>
      <c r="D184" s="64" t="s">
        <v>14379</v>
      </c>
      <c r="E184" s="64" t="s">
        <v>10963</v>
      </c>
      <c r="F184" s="64" t="s">
        <v>11096</v>
      </c>
      <c r="G184" s="45"/>
      <c r="H184" s="45"/>
      <c r="I184" s="45"/>
      <c r="J184" s="45"/>
    </row>
    <row r="185" spans="1:10" ht="13.5" customHeight="1" thickBot="1" x14ac:dyDescent="0.25">
      <c r="A185" s="85" t="s">
        <v>18834</v>
      </c>
      <c r="B185" s="85" t="s">
        <v>18835</v>
      </c>
      <c r="C185" s="66" t="s">
        <v>17798</v>
      </c>
      <c r="D185" s="66" t="s">
        <v>17483</v>
      </c>
      <c r="E185" s="66" t="s">
        <v>17854</v>
      </c>
      <c r="F185" s="66"/>
      <c r="G185" s="45"/>
      <c r="H185" s="45"/>
      <c r="I185" s="45"/>
      <c r="J185" s="45"/>
    </row>
    <row r="186" spans="1:10" ht="14.1" customHeight="1" thickBot="1" x14ac:dyDescent="0.25">
      <c r="A186" s="99" t="s">
        <v>14829</v>
      </c>
      <c r="B186" s="67" t="s">
        <v>8529</v>
      </c>
      <c r="C186" s="76">
        <v>44364</v>
      </c>
      <c r="D186" s="99" t="s">
        <v>9387</v>
      </c>
      <c r="E186" s="67" t="s">
        <v>13095</v>
      </c>
      <c r="F186" s="66" t="s">
        <v>3082</v>
      </c>
      <c r="G186" s="45"/>
      <c r="H186" s="45"/>
      <c r="I186" s="45"/>
      <c r="J186" s="45"/>
    </row>
    <row r="187" spans="1:10" ht="14.1" customHeight="1" thickBot="1" x14ac:dyDescent="0.25">
      <c r="A187" s="100"/>
      <c r="B187" s="67" t="s">
        <v>1786</v>
      </c>
      <c r="C187" s="77">
        <f>IF(C186="","",IF(AND(MONTH(C186)&gt;=1,MONTH(C186)&lt;=3),1,IF(AND(MONTH(C186)&gt;=4,MONTH(C186)&lt;=6),2,IF(AND(MONTH(C186)&gt;=7,MONTH(C186)&lt;=9),3,4))))</f>
        <v>2</v>
      </c>
      <c r="D187" s="100"/>
      <c r="E187" s="67" t="s">
        <v>2418</v>
      </c>
      <c r="F187" s="66" t="s">
        <v>11113</v>
      </c>
      <c r="G187" s="45"/>
      <c r="H187" s="45"/>
      <c r="I187" s="45"/>
      <c r="J187" s="45"/>
    </row>
    <row r="188" spans="1:10" ht="14.1" customHeight="1" thickBot="1" x14ac:dyDescent="0.25">
      <c r="A188" s="100"/>
      <c r="B188" s="67" t="s">
        <v>12943</v>
      </c>
      <c r="C188" s="76">
        <v>44372</v>
      </c>
      <c r="D188" s="100"/>
      <c r="E188" s="67" t="s">
        <v>3075</v>
      </c>
      <c r="F188" s="66" t="s">
        <v>11113</v>
      </c>
      <c r="G188" s="45"/>
      <c r="H188" s="45"/>
      <c r="I188" s="45"/>
      <c r="J188" s="45"/>
    </row>
    <row r="189" spans="1:10" ht="14.1" customHeight="1" thickBot="1" x14ac:dyDescent="0.25">
      <c r="A189" s="100"/>
      <c r="B189" s="67" t="s">
        <v>1786</v>
      </c>
      <c r="C189" s="77">
        <f>IF(C188="","",IF(AND(MONTH(C188)&gt;=1,MONTH(C188)&lt;=3),1,IF(AND(MONTH(C188)&gt;=4,MONTH(C188)&lt;=6),2,IF(AND(MONTH(C188)&gt;=7,MONTH(C188)&lt;=9),3,4))))</f>
        <v>2</v>
      </c>
      <c r="D189" s="100"/>
      <c r="E189" s="67" t="s">
        <v>13194</v>
      </c>
      <c r="F189" s="66" t="s">
        <v>11113</v>
      </c>
      <c r="G189" s="45"/>
      <c r="H189" s="45"/>
      <c r="I189" s="45"/>
      <c r="J189" s="45"/>
    </row>
    <row r="190" spans="1:10" ht="14.1" customHeight="1" thickBot="1" x14ac:dyDescent="0.25">
      <c r="A190" s="45"/>
      <c r="B190" s="45"/>
      <c r="C190" s="45"/>
      <c r="D190" s="45"/>
      <c r="E190" s="45"/>
      <c r="F190" s="45"/>
      <c r="G190" s="45"/>
      <c r="H190" s="45"/>
      <c r="I190" s="45"/>
      <c r="J190" s="45"/>
    </row>
    <row r="191" spans="1:10" ht="14.1" customHeight="1" thickBot="1" x14ac:dyDescent="0.25">
      <c r="A191" s="72" t="s">
        <v>15736</v>
      </c>
      <c r="B191" s="72" t="s">
        <v>16147</v>
      </c>
      <c r="C191" s="72" t="s">
        <v>15642</v>
      </c>
      <c r="D191" s="72" t="s">
        <v>15252</v>
      </c>
      <c r="E191" s="72" t="s">
        <v>6933</v>
      </c>
      <c r="F191" s="72" t="s">
        <v>15281</v>
      </c>
      <c r="G191" s="45"/>
      <c r="H191" s="45"/>
      <c r="I191" s="45"/>
      <c r="J191" s="45"/>
    </row>
    <row r="192" spans="1:10" ht="13.5" customHeight="1" x14ac:dyDescent="0.2">
      <c r="A192" s="81">
        <v>15101505</v>
      </c>
      <c r="B192" s="69" t="str">
        <f ca="1">IFERROR(INDEX(UNSPSCDes,MATCH(INDIRECT(ADDRESS(ROW(),COLUMN()-1,4)),UNSPSCCode,0)),"")</f>
        <v>Combustible diesel</v>
      </c>
      <c r="C192" s="81" t="s">
        <v>9561</v>
      </c>
      <c r="D192" s="81">
        <v>770</v>
      </c>
      <c r="E192" s="71">
        <v>250</v>
      </c>
      <c r="F192" s="70">
        <f ca="1">INDIRECT(ADDRESS(ROW(),COLUMN()-2,4))*INDIRECT(ADDRESS(ROW(),COLUMN()-1,4))</f>
        <v>192500</v>
      </c>
      <c r="G192" s="45"/>
      <c r="H192" s="45"/>
      <c r="I192" s="45"/>
      <c r="J192" s="45"/>
    </row>
    <row r="193" spans="1:10" ht="14.1" customHeight="1" x14ac:dyDescent="0.2">
      <c r="A193" s="45"/>
      <c r="B193" s="45"/>
      <c r="C193" s="45"/>
      <c r="D193" s="45"/>
      <c r="E193" s="73" t="s">
        <v>12551</v>
      </c>
      <c r="F193" s="74">
        <f ca="1">SUM(Table313[MONTO TOTAL ESTIMADO])</f>
        <v>192500</v>
      </c>
      <c r="G193" s="45"/>
      <c r="H193" s="45" t="str">
        <f>C185</f>
        <v>Bienes</v>
      </c>
      <c r="I193" s="45" t="str">
        <f>E185</f>
        <v>No</v>
      </c>
      <c r="J193" s="45" t="str">
        <f>D185</f>
        <v>Compras Menores</v>
      </c>
    </row>
    <row r="194" spans="1:10" ht="14.1" customHeight="1" thickBot="1" x14ac:dyDescent="0.3"/>
    <row r="195" spans="1:10" ht="33.75" customHeight="1" thickBot="1" x14ac:dyDescent="0.25">
      <c r="A195" s="64" t="s">
        <v>16383</v>
      </c>
      <c r="B195" s="64" t="s">
        <v>161</v>
      </c>
      <c r="C195" s="64" t="s">
        <v>11725</v>
      </c>
      <c r="D195" s="64" t="s">
        <v>14379</v>
      </c>
      <c r="E195" s="64" t="s">
        <v>10963</v>
      </c>
      <c r="F195" s="64" t="s">
        <v>11096</v>
      </c>
      <c r="G195" s="45"/>
      <c r="H195" s="45"/>
      <c r="I195" s="45"/>
      <c r="J195" s="45"/>
    </row>
    <row r="196" spans="1:10" ht="13.5" customHeight="1" thickBot="1" x14ac:dyDescent="0.25">
      <c r="A196" s="90" t="s">
        <v>18871</v>
      </c>
      <c r="B196" s="85" t="s">
        <v>18836</v>
      </c>
      <c r="C196" s="66" t="s">
        <v>17798</v>
      </c>
      <c r="D196" s="66" t="s">
        <v>10172</v>
      </c>
      <c r="E196" s="66" t="s">
        <v>17854</v>
      </c>
      <c r="F196" s="66"/>
      <c r="G196" s="45"/>
      <c r="H196" s="45"/>
      <c r="I196" s="45"/>
      <c r="J196" s="45"/>
    </row>
    <row r="197" spans="1:10" ht="14.1" customHeight="1" thickBot="1" x14ac:dyDescent="0.25">
      <c r="A197" s="99" t="s">
        <v>14829</v>
      </c>
      <c r="B197" s="67" t="s">
        <v>8529</v>
      </c>
      <c r="C197" s="76">
        <v>44321</v>
      </c>
      <c r="D197" s="99" t="s">
        <v>9387</v>
      </c>
      <c r="E197" s="67" t="s">
        <v>13095</v>
      </c>
      <c r="F197" s="66" t="s">
        <v>3082</v>
      </c>
      <c r="G197" s="45"/>
      <c r="H197" s="45"/>
      <c r="I197" s="45"/>
      <c r="J197" s="45"/>
    </row>
    <row r="198" spans="1:10" ht="14.1" customHeight="1" thickBot="1" x14ac:dyDescent="0.25">
      <c r="A198" s="100"/>
      <c r="B198" s="67" t="s">
        <v>1786</v>
      </c>
      <c r="C198" s="77">
        <f>IF(C197="","",IF(AND(MONTH(C197)&gt;=1,MONTH(C197)&lt;=3),1,IF(AND(MONTH(C197)&gt;=4,MONTH(C197)&lt;=6),2,IF(AND(MONTH(C197)&gt;=7,MONTH(C197)&lt;=9),3,4))))</f>
        <v>2</v>
      </c>
      <c r="D198" s="100"/>
      <c r="E198" s="67" t="s">
        <v>2418</v>
      </c>
      <c r="F198" s="66" t="s">
        <v>11113</v>
      </c>
      <c r="G198" s="45"/>
      <c r="H198" s="45"/>
      <c r="I198" s="45"/>
      <c r="J198" s="45"/>
    </row>
    <row r="199" spans="1:10" ht="14.1" customHeight="1" thickBot="1" x14ac:dyDescent="0.25">
      <c r="A199" s="100"/>
      <c r="B199" s="67" t="s">
        <v>12943</v>
      </c>
      <c r="C199" s="76">
        <v>44329</v>
      </c>
      <c r="D199" s="100"/>
      <c r="E199" s="67" t="s">
        <v>3075</v>
      </c>
      <c r="F199" s="66" t="s">
        <v>11113</v>
      </c>
      <c r="G199" s="45"/>
      <c r="H199" s="45"/>
      <c r="I199" s="45"/>
      <c r="J199" s="45"/>
    </row>
    <row r="200" spans="1:10" ht="14.1" customHeight="1" thickBot="1" x14ac:dyDescent="0.25">
      <c r="A200" s="100"/>
      <c r="B200" s="67" t="s">
        <v>1786</v>
      </c>
      <c r="C200" s="77">
        <f>IF(C199="","",IF(AND(MONTH(C199)&gt;=1,MONTH(C199)&lt;=3),1,IF(AND(MONTH(C199)&gt;=4,MONTH(C199)&lt;=6),2,IF(AND(MONTH(C199)&gt;=7,MONTH(C199)&lt;=9),3,4))))</f>
        <v>2</v>
      </c>
      <c r="D200" s="100"/>
      <c r="E200" s="67" t="s">
        <v>13194</v>
      </c>
      <c r="F200" s="66" t="s">
        <v>11113</v>
      </c>
      <c r="G200" s="45"/>
      <c r="H200" s="45"/>
      <c r="I200" s="45"/>
      <c r="J200" s="45"/>
    </row>
    <row r="201" spans="1:10" ht="14.1" customHeight="1" thickBot="1" x14ac:dyDescent="0.25">
      <c r="A201" s="45"/>
      <c r="B201" s="45"/>
      <c r="C201" s="45"/>
      <c r="D201" s="45"/>
      <c r="E201" s="45"/>
      <c r="F201" s="45"/>
      <c r="G201" s="45"/>
      <c r="H201" s="45"/>
      <c r="I201" s="45"/>
      <c r="J201" s="45"/>
    </row>
    <row r="202" spans="1:10" ht="14.1" customHeight="1" thickBot="1" x14ac:dyDescent="0.25">
      <c r="A202" s="72" t="s">
        <v>15736</v>
      </c>
      <c r="B202" s="72" t="s">
        <v>16147</v>
      </c>
      <c r="C202" s="72" t="s">
        <v>15642</v>
      </c>
      <c r="D202" s="72" t="s">
        <v>15252</v>
      </c>
      <c r="E202" s="72" t="s">
        <v>6933</v>
      </c>
      <c r="F202" s="72" t="s">
        <v>15281</v>
      </c>
      <c r="G202" s="45"/>
      <c r="H202" s="45"/>
      <c r="I202" s="45"/>
      <c r="J202" s="45"/>
    </row>
    <row r="203" spans="1:10" ht="14.1" customHeight="1" x14ac:dyDescent="0.2">
      <c r="A203" s="81">
        <v>32101602</v>
      </c>
      <c r="B203" s="69" t="str">
        <f ca="1">IFERROR(INDEX(UNSPSCDes,MATCH(INDIRECT(ADDRESS(ROW(),COLUMN()-1,4)),UNSPSCCode,0)),"")</f>
        <v>Memoria ram dinámica (dram)</v>
      </c>
      <c r="C203" s="81" t="s">
        <v>1449</v>
      </c>
      <c r="D203" s="81">
        <v>12</v>
      </c>
      <c r="E203" s="71">
        <v>500</v>
      </c>
      <c r="F203" s="70">
        <f ca="1">INDIRECT(ADDRESS(ROW(),COLUMN()-2,4))*INDIRECT(ADDRESS(ROW(),COLUMN()-1,4))</f>
        <v>6000</v>
      </c>
      <c r="G203" s="45"/>
      <c r="H203" s="45"/>
      <c r="I203" s="45"/>
      <c r="J203" s="45"/>
    </row>
    <row r="204" spans="1:10" ht="13.5" customHeight="1" x14ac:dyDescent="0.2">
      <c r="A204" s="81">
        <v>32101602</v>
      </c>
      <c r="B204" s="69" t="str">
        <f ca="1">IFERROR(INDEX(UNSPSCDes,MATCH(INDIRECT(ADDRESS(ROW(),COLUMN()-1,4)),UNSPSCCode,0)),"")</f>
        <v>Memoria ram dinámica (dram)</v>
      </c>
      <c r="C204" s="81" t="s">
        <v>1449</v>
      </c>
      <c r="D204" s="81">
        <v>12</v>
      </c>
      <c r="E204" s="71">
        <v>800</v>
      </c>
      <c r="F204" s="70">
        <f ca="1">INDIRECT(ADDRESS(ROW(),COLUMN()-2,4))*INDIRECT(ADDRESS(ROW(),COLUMN()-1,4))</f>
        <v>9600</v>
      </c>
      <c r="G204" s="45"/>
      <c r="H204" s="45"/>
      <c r="I204" s="45"/>
      <c r="J204" s="45"/>
    </row>
    <row r="205" spans="1:10" ht="13.5" customHeight="1" x14ac:dyDescent="0.2">
      <c r="A205" s="81">
        <v>32101602</v>
      </c>
      <c r="B205" s="69" t="str">
        <f ca="1">IFERROR(INDEX(UNSPSCDes,MATCH(INDIRECT(ADDRESS(ROW(),COLUMN()-1,4)),UNSPSCCode,0)),"")</f>
        <v>Memoria ram dinámica (dram)</v>
      </c>
      <c r="C205" s="81" t="s">
        <v>1449</v>
      </c>
      <c r="D205" s="81">
        <v>10</v>
      </c>
      <c r="E205" s="71">
        <v>7523</v>
      </c>
      <c r="F205" s="70">
        <f ca="1">INDIRECT(ADDRESS(ROW(),COLUMN()-2,4))*INDIRECT(ADDRESS(ROW(),COLUMN()-1,4))</f>
        <v>75230</v>
      </c>
      <c r="G205" s="45"/>
      <c r="H205" s="45"/>
      <c r="I205" s="45"/>
      <c r="J205" s="45"/>
    </row>
    <row r="206" spans="1:10" ht="13.5" customHeight="1" x14ac:dyDescent="0.2">
      <c r="A206" s="81">
        <v>32101602</v>
      </c>
      <c r="B206" s="69" t="str">
        <f ca="1">IFERROR(INDEX(UNSPSCDes,MATCH(INDIRECT(ADDRESS(ROW(),COLUMN()-1,4)),UNSPSCCode,0)),"")</f>
        <v>Memoria ram dinámica (dram)</v>
      </c>
      <c r="C206" s="81" t="s">
        <v>1449</v>
      </c>
      <c r="D206" s="81">
        <v>10</v>
      </c>
      <c r="E206" s="71">
        <v>2500</v>
      </c>
      <c r="F206" s="70">
        <f ca="1">INDIRECT(ADDRESS(ROW(),COLUMN()-2,4))*INDIRECT(ADDRESS(ROW(),COLUMN()-1,4))</f>
        <v>25000</v>
      </c>
      <c r="G206" s="45"/>
      <c r="H206" s="45"/>
      <c r="I206" s="45"/>
      <c r="J206" s="45"/>
    </row>
    <row r="207" spans="1:10" ht="14.1" customHeight="1" x14ac:dyDescent="0.2">
      <c r="A207" s="45"/>
      <c r="B207" s="45"/>
      <c r="C207" s="45"/>
      <c r="D207" s="45"/>
      <c r="E207" s="73" t="s">
        <v>12551</v>
      </c>
      <c r="F207" s="74">
        <f ca="1">SUM(Table314[MONTO TOTAL ESTIMADO])</f>
        <v>115830</v>
      </c>
      <c r="G207" s="45"/>
      <c r="H207" s="45" t="str">
        <f>C196</f>
        <v>Bienes</v>
      </c>
      <c r="I207" s="45" t="str">
        <f>E196</f>
        <v>No</v>
      </c>
      <c r="J207" s="45" t="str">
        <f>D196</f>
        <v>Compras por debajo del Umbral</v>
      </c>
    </row>
    <row r="208" spans="1:10" ht="14.1" customHeight="1" thickBot="1" x14ac:dyDescent="0.3"/>
    <row r="209" spans="1:10" ht="33.75" customHeight="1" thickBot="1" x14ac:dyDescent="0.25">
      <c r="A209" s="64" t="s">
        <v>16383</v>
      </c>
      <c r="B209" s="64" t="s">
        <v>161</v>
      </c>
      <c r="C209" s="64" t="s">
        <v>11725</v>
      </c>
      <c r="D209" s="64" t="s">
        <v>14379</v>
      </c>
      <c r="E209" s="64" t="s">
        <v>10963</v>
      </c>
      <c r="F209" s="64" t="s">
        <v>11096</v>
      </c>
      <c r="G209" s="45"/>
      <c r="H209" s="45"/>
      <c r="I209" s="45"/>
      <c r="J209" s="45"/>
    </row>
    <row r="210" spans="1:10" ht="13.5" customHeight="1" thickBot="1" x14ac:dyDescent="0.25">
      <c r="A210" s="66" t="s">
        <v>18872</v>
      </c>
      <c r="B210" s="85" t="s">
        <v>18836</v>
      </c>
      <c r="C210" s="66" t="s">
        <v>17798</v>
      </c>
      <c r="D210" s="66" t="s">
        <v>17483</v>
      </c>
      <c r="E210" s="66" t="s">
        <v>17854</v>
      </c>
      <c r="F210" s="66"/>
      <c r="G210" s="45"/>
      <c r="H210" s="45"/>
      <c r="I210" s="45"/>
      <c r="J210" s="45"/>
    </row>
    <row r="211" spans="1:10" ht="14.1" customHeight="1" thickBot="1" x14ac:dyDescent="0.25">
      <c r="A211" s="99" t="s">
        <v>14829</v>
      </c>
      <c r="B211" s="67" t="s">
        <v>8529</v>
      </c>
      <c r="C211" s="76">
        <v>44356</v>
      </c>
      <c r="D211" s="99" t="s">
        <v>9387</v>
      </c>
      <c r="E211" s="67" t="s">
        <v>13095</v>
      </c>
      <c r="F211" s="66" t="s">
        <v>3082</v>
      </c>
      <c r="G211" s="45"/>
      <c r="H211" s="45"/>
      <c r="I211" s="45"/>
      <c r="J211" s="45"/>
    </row>
    <row r="212" spans="1:10" ht="14.1" customHeight="1" thickBot="1" x14ac:dyDescent="0.25">
      <c r="A212" s="100"/>
      <c r="B212" s="67" t="s">
        <v>1786</v>
      </c>
      <c r="C212" s="77">
        <f>IF(C211="","",IF(AND(MONTH(C211)&gt;=1,MONTH(C211)&lt;=3),1,IF(AND(MONTH(C211)&gt;=4,MONTH(C211)&lt;=6),2,IF(AND(MONTH(C211)&gt;=7,MONTH(C211)&lt;=9),3,4))))</f>
        <v>2</v>
      </c>
      <c r="D212" s="100"/>
      <c r="E212" s="67" t="s">
        <v>2418</v>
      </c>
      <c r="F212" s="66" t="s">
        <v>11113</v>
      </c>
      <c r="G212" s="45"/>
      <c r="H212" s="45"/>
      <c r="I212" s="45"/>
      <c r="J212" s="45"/>
    </row>
    <row r="213" spans="1:10" ht="14.1" customHeight="1" thickBot="1" x14ac:dyDescent="0.25">
      <c r="A213" s="100"/>
      <c r="B213" s="67" t="s">
        <v>12943</v>
      </c>
      <c r="C213" s="76">
        <v>44392</v>
      </c>
      <c r="D213" s="100"/>
      <c r="E213" s="67" t="s">
        <v>3075</v>
      </c>
      <c r="F213" s="66" t="s">
        <v>11113</v>
      </c>
      <c r="G213" s="45"/>
      <c r="H213" s="45"/>
      <c r="I213" s="45"/>
      <c r="J213" s="45"/>
    </row>
    <row r="214" spans="1:10" ht="14.1" customHeight="1" thickBot="1" x14ac:dyDescent="0.25">
      <c r="A214" s="100"/>
      <c r="B214" s="67" t="s">
        <v>1786</v>
      </c>
      <c r="C214" s="77">
        <f>IF(C213="","",IF(AND(MONTH(C213)&gt;=1,MONTH(C213)&lt;=3),1,IF(AND(MONTH(C213)&gt;=4,MONTH(C213)&lt;=6),2,IF(AND(MONTH(C213)&gt;=7,MONTH(C213)&lt;=9),3,4))))</f>
        <v>3</v>
      </c>
      <c r="D214" s="100"/>
      <c r="E214" s="67" t="s">
        <v>13194</v>
      </c>
      <c r="F214" s="66" t="s">
        <v>11113</v>
      </c>
      <c r="G214" s="45"/>
      <c r="H214" s="45"/>
      <c r="I214" s="45"/>
      <c r="J214" s="45"/>
    </row>
    <row r="215" spans="1:10" ht="14.1" customHeight="1" thickBot="1" x14ac:dyDescent="0.25">
      <c r="A215" s="45"/>
      <c r="B215" s="45"/>
      <c r="C215" s="45"/>
      <c r="D215" s="45"/>
      <c r="E215" s="45"/>
      <c r="F215" s="45"/>
      <c r="G215" s="45"/>
      <c r="H215" s="45"/>
      <c r="I215" s="45"/>
      <c r="J215" s="45"/>
    </row>
    <row r="216" spans="1:10" ht="14.1" customHeight="1" thickBot="1" x14ac:dyDescent="0.25">
      <c r="A216" s="72" t="s">
        <v>15736</v>
      </c>
      <c r="B216" s="72" t="s">
        <v>16147</v>
      </c>
      <c r="C216" s="72" t="s">
        <v>15642</v>
      </c>
      <c r="D216" s="72" t="s">
        <v>15252</v>
      </c>
      <c r="E216" s="72" t="s">
        <v>6933</v>
      </c>
      <c r="F216" s="72" t="s">
        <v>15281</v>
      </c>
      <c r="G216" s="45"/>
      <c r="H216" s="45"/>
      <c r="I216" s="45"/>
      <c r="J216" s="45"/>
    </row>
    <row r="217" spans="1:10" ht="14.1" customHeight="1" x14ac:dyDescent="0.2">
      <c r="A217" s="81">
        <v>43191504</v>
      </c>
      <c r="B217" s="69" t="str">
        <f t="shared" ref="B217:B245" ca="1" si="8">IFERROR(INDEX(UNSPSCDes,MATCH(INDIRECT(ADDRESS(ROW(),COLUMN()-1,4)),UNSPSCCode,0)),"")</f>
        <v>Teléfonos fijos</v>
      </c>
      <c r="C217" s="81" t="s">
        <v>1449</v>
      </c>
      <c r="D217" s="81">
        <v>5</v>
      </c>
      <c r="E217" s="71">
        <v>7500</v>
      </c>
      <c r="F217" s="70">
        <f t="shared" ref="F217:F245" ca="1" si="9">INDIRECT(ADDRESS(ROW(),COLUMN()-2,4))*INDIRECT(ADDRESS(ROW(),COLUMN()-1,4))</f>
        <v>37500</v>
      </c>
      <c r="G217" s="45"/>
      <c r="H217" s="45"/>
      <c r="I217" s="45"/>
      <c r="J217" s="45"/>
    </row>
    <row r="218" spans="1:10" ht="13.5" customHeight="1" x14ac:dyDescent="0.2">
      <c r="A218" s="81">
        <v>43191606</v>
      </c>
      <c r="B218" s="69" t="str">
        <f t="shared" ca="1" si="8"/>
        <v>Auriculares de teléfonos</v>
      </c>
      <c r="C218" s="81" t="s">
        <v>1449</v>
      </c>
      <c r="D218" s="81">
        <v>6</v>
      </c>
      <c r="E218" s="71">
        <v>2500</v>
      </c>
      <c r="F218" s="70">
        <f t="shared" ca="1" si="9"/>
        <v>15000</v>
      </c>
      <c r="G218" s="45"/>
      <c r="H218" s="45"/>
      <c r="I218" s="45"/>
      <c r="J218" s="45"/>
    </row>
    <row r="219" spans="1:10" ht="13.5" customHeight="1" x14ac:dyDescent="0.2">
      <c r="A219" s="81">
        <v>43202105</v>
      </c>
      <c r="B219" s="69" t="str">
        <f t="shared" ca="1" si="8"/>
        <v>Gabinetes para medios múltiples</v>
      </c>
      <c r="C219" s="81" t="s">
        <v>1449</v>
      </c>
      <c r="D219" s="81">
        <v>2</v>
      </c>
      <c r="E219" s="71">
        <v>20000</v>
      </c>
      <c r="F219" s="70">
        <f t="shared" ca="1" si="9"/>
        <v>40000</v>
      </c>
      <c r="G219" s="45"/>
      <c r="H219" s="45"/>
      <c r="I219" s="45"/>
      <c r="J219" s="45"/>
    </row>
    <row r="220" spans="1:10" ht="13.5" customHeight="1" x14ac:dyDescent="0.2">
      <c r="A220" s="81">
        <v>43202105</v>
      </c>
      <c r="B220" s="69" t="str">
        <f t="shared" ca="1" si="8"/>
        <v>Gabinetes para medios múltiples</v>
      </c>
      <c r="C220" s="81" t="s">
        <v>1449</v>
      </c>
      <c r="D220" s="81">
        <v>1</v>
      </c>
      <c r="E220" s="71">
        <v>20001</v>
      </c>
      <c r="F220" s="70">
        <f t="shared" ca="1" si="9"/>
        <v>20001</v>
      </c>
      <c r="G220" s="45"/>
      <c r="H220" s="45"/>
      <c r="I220" s="45"/>
      <c r="J220" s="45"/>
    </row>
    <row r="221" spans="1:10" ht="13.5" customHeight="1" x14ac:dyDescent="0.2">
      <c r="A221" s="81">
        <v>43201803</v>
      </c>
      <c r="B221" s="69" t="str">
        <f t="shared" ca="1" si="8"/>
        <v>Unidades de disco duro</v>
      </c>
      <c r="C221" s="81" t="s">
        <v>1449</v>
      </c>
      <c r="D221" s="81">
        <v>2</v>
      </c>
      <c r="E221" s="71">
        <v>1400</v>
      </c>
      <c r="F221" s="70">
        <f t="shared" ca="1" si="9"/>
        <v>2800</v>
      </c>
      <c r="G221" s="45"/>
      <c r="H221" s="45"/>
      <c r="I221" s="45"/>
      <c r="J221" s="45"/>
    </row>
    <row r="222" spans="1:10" ht="13.5" customHeight="1" x14ac:dyDescent="0.2">
      <c r="A222" s="81">
        <v>43201552</v>
      </c>
      <c r="B222" s="69" t="str">
        <f t="shared" ca="1" si="8"/>
        <v>Adaptadores para hardware o telefonía</v>
      </c>
      <c r="C222" s="81" t="s">
        <v>1449</v>
      </c>
      <c r="D222" s="81">
        <v>4</v>
      </c>
      <c r="E222" s="71">
        <v>500</v>
      </c>
      <c r="F222" s="70">
        <f t="shared" ca="1" si="9"/>
        <v>2000</v>
      </c>
      <c r="G222" s="45"/>
      <c r="H222" s="45"/>
      <c r="I222" s="45"/>
      <c r="J222" s="45"/>
    </row>
    <row r="223" spans="1:10" ht="13.5" customHeight="1" x14ac:dyDescent="0.2">
      <c r="A223" s="81">
        <v>43201803</v>
      </c>
      <c r="B223" s="69" t="str">
        <f t="shared" ca="1" si="8"/>
        <v>Unidades de disco duro</v>
      </c>
      <c r="C223" s="81" t="s">
        <v>1449</v>
      </c>
      <c r="D223" s="81">
        <v>3</v>
      </c>
      <c r="E223" s="71">
        <v>6000</v>
      </c>
      <c r="F223" s="70">
        <f t="shared" ca="1" si="9"/>
        <v>18000</v>
      </c>
      <c r="G223" s="45"/>
      <c r="H223" s="45"/>
      <c r="I223" s="45"/>
      <c r="J223" s="45"/>
    </row>
    <row r="224" spans="1:10" ht="13.5" customHeight="1" x14ac:dyDescent="0.2">
      <c r="A224" s="81">
        <v>43201803</v>
      </c>
      <c r="B224" s="69" t="str">
        <f t="shared" ca="1" si="8"/>
        <v>Unidades de disco duro</v>
      </c>
      <c r="C224" s="81" t="s">
        <v>1449</v>
      </c>
      <c r="D224" s="81">
        <v>1</v>
      </c>
      <c r="E224" s="71">
        <v>7518.16</v>
      </c>
      <c r="F224" s="70">
        <f t="shared" ca="1" si="9"/>
        <v>7518.16</v>
      </c>
      <c r="G224" s="45"/>
      <c r="H224" s="45"/>
      <c r="I224" s="45"/>
      <c r="J224" s="45"/>
    </row>
    <row r="225" spans="1:10" ht="13.5" customHeight="1" x14ac:dyDescent="0.2">
      <c r="A225" s="81">
        <v>43201803</v>
      </c>
      <c r="B225" s="69" t="str">
        <f t="shared" ca="1" si="8"/>
        <v>Unidades de disco duro</v>
      </c>
      <c r="C225" s="81" t="s">
        <v>1449</v>
      </c>
      <c r="D225" s="81">
        <v>5</v>
      </c>
      <c r="E225" s="71">
        <v>7000</v>
      </c>
      <c r="F225" s="70">
        <f t="shared" ca="1" si="9"/>
        <v>35000</v>
      </c>
      <c r="G225" s="45"/>
      <c r="H225" s="45"/>
      <c r="I225" s="45"/>
      <c r="J225" s="45"/>
    </row>
    <row r="226" spans="1:10" ht="13.5" customHeight="1" x14ac:dyDescent="0.2">
      <c r="A226" s="81">
        <v>43201803</v>
      </c>
      <c r="B226" s="69" t="str">
        <f t="shared" ca="1" si="8"/>
        <v>Unidades de disco duro</v>
      </c>
      <c r="C226" s="81" t="s">
        <v>1449</v>
      </c>
      <c r="D226" s="81">
        <v>1</v>
      </c>
      <c r="E226" s="71">
        <v>350000</v>
      </c>
      <c r="F226" s="70">
        <f t="shared" ca="1" si="9"/>
        <v>350000</v>
      </c>
      <c r="G226" s="45"/>
      <c r="H226" s="45"/>
      <c r="I226" s="45"/>
      <c r="J226" s="45"/>
    </row>
    <row r="227" spans="1:10" ht="13.5" customHeight="1" x14ac:dyDescent="0.2">
      <c r="A227" s="81">
        <v>43201540</v>
      </c>
      <c r="B227" s="69" t="str">
        <f t="shared" ca="1" si="8"/>
        <v>Convertidor de canales</v>
      </c>
      <c r="C227" s="81" t="s">
        <v>1449</v>
      </c>
      <c r="D227" s="81">
        <v>2</v>
      </c>
      <c r="E227" s="71">
        <v>10000</v>
      </c>
      <c r="F227" s="70">
        <f t="shared" ca="1" si="9"/>
        <v>20000</v>
      </c>
      <c r="G227" s="45"/>
      <c r="H227" s="45"/>
      <c r="I227" s="45"/>
      <c r="J227" s="45"/>
    </row>
    <row r="228" spans="1:10" ht="13.5" customHeight="1" x14ac:dyDescent="0.2">
      <c r="A228" s="81">
        <v>43201552</v>
      </c>
      <c r="B228" s="69" t="str">
        <f t="shared" ca="1" si="8"/>
        <v>Adaptadores para hardware o telefonía</v>
      </c>
      <c r="C228" s="81" t="s">
        <v>1449</v>
      </c>
      <c r="D228" s="81">
        <v>5</v>
      </c>
      <c r="E228" s="71">
        <v>2681.2</v>
      </c>
      <c r="F228" s="70">
        <f t="shared" ca="1" si="9"/>
        <v>13406</v>
      </c>
      <c r="G228" s="45"/>
      <c r="H228" s="45"/>
      <c r="I228" s="45"/>
      <c r="J228" s="45"/>
    </row>
    <row r="229" spans="1:10" ht="13.5" customHeight="1" x14ac:dyDescent="0.2">
      <c r="A229" s="81">
        <v>43201537</v>
      </c>
      <c r="B229" s="69" t="str">
        <f t="shared" ca="1" si="8"/>
        <v>Servidores de impresoras</v>
      </c>
      <c r="C229" s="81" t="s">
        <v>1449</v>
      </c>
      <c r="D229" s="81">
        <v>1</v>
      </c>
      <c r="E229" s="71">
        <v>28200</v>
      </c>
      <c r="F229" s="70">
        <f t="shared" ca="1" si="9"/>
        <v>28200</v>
      </c>
      <c r="G229" s="45"/>
      <c r="H229" s="45"/>
      <c r="I229" s="45"/>
      <c r="J229" s="45"/>
    </row>
    <row r="230" spans="1:10" ht="13.5" customHeight="1" x14ac:dyDescent="0.2">
      <c r="A230" s="81">
        <v>43211507</v>
      </c>
      <c r="B230" s="69" t="str">
        <f t="shared" ca="1" si="8"/>
        <v>Computadores de escritorio</v>
      </c>
      <c r="C230" s="81" t="s">
        <v>1449</v>
      </c>
      <c r="D230" s="81">
        <v>2</v>
      </c>
      <c r="E230" s="71">
        <v>8000</v>
      </c>
      <c r="F230" s="70">
        <f t="shared" ca="1" si="9"/>
        <v>16000</v>
      </c>
      <c r="G230" s="45"/>
      <c r="H230" s="45"/>
      <c r="I230" s="45"/>
      <c r="J230" s="45"/>
    </row>
    <row r="231" spans="1:10" ht="13.5" customHeight="1" x14ac:dyDescent="0.2">
      <c r="A231" s="81">
        <v>43211708</v>
      </c>
      <c r="B231" s="69" t="str">
        <f t="shared" ca="1" si="8"/>
        <v>Mouse o bola de seguimiento para computador</v>
      </c>
      <c r="C231" s="81" t="s">
        <v>1449</v>
      </c>
      <c r="D231" s="81">
        <v>28</v>
      </c>
      <c r="E231" s="71">
        <v>435</v>
      </c>
      <c r="F231" s="70">
        <f t="shared" ca="1" si="9"/>
        <v>12180</v>
      </c>
      <c r="G231" s="45"/>
      <c r="H231" s="45"/>
      <c r="I231" s="45"/>
      <c r="J231" s="45"/>
    </row>
    <row r="232" spans="1:10" ht="13.5" customHeight="1" x14ac:dyDescent="0.2">
      <c r="A232" s="81">
        <v>43212105</v>
      </c>
      <c r="B232" s="69" t="str">
        <f t="shared" ca="1" si="8"/>
        <v>Impresoras láser</v>
      </c>
      <c r="C232" s="81" t="s">
        <v>1449</v>
      </c>
      <c r="D232" s="81">
        <v>1</v>
      </c>
      <c r="E232" s="71">
        <v>25000</v>
      </c>
      <c r="F232" s="70">
        <f t="shared" ca="1" si="9"/>
        <v>25000</v>
      </c>
      <c r="G232" s="45"/>
      <c r="H232" s="45"/>
      <c r="I232" s="45"/>
      <c r="J232" s="45"/>
    </row>
    <row r="233" spans="1:10" ht="13.5" customHeight="1" x14ac:dyDescent="0.2">
      <c r="A233" s="81">
        <v>43211708</v>
      </c>
      <c r="B233" s="69" t="str">
        <f t="shared" ca="1" si="8"/>
        <v>Mouse o bola de seguimiento para computador</v>
      </c>
      <c r="C233" s="81" t="s">
        <v>1449</v>
      </c>
      <c r="D233" s="81">
        <v>25</v>
      </c>
      <c r="E233" s="71">
        <v>285</v>
      </c>
      <c r="F233" s="70">
        <f t="shared" ca="1" si="9"/>
        <v>7125</v>
      </c>
      <c r="G233" s="45"/>
      <c r="H233" s="45"/>
      <c r="I233" s="45"/>
      <c r="J233" s="45"/>
    </row>
    <row r="234" spans="1:10" ht="13.5" customHeight="1" x14ac:dyDescent="0.2">
      <c r="A234" s="81">
        <v>43211802</v>
      </c>
      <c r="B234" s="69" t="str">
        <f t="shared" ca="1" si="8"/>
        <v>Almohadillas (pads) para mouse</v>
      </c>
      <c r="C234" s="81" t="s">
        <v>1449</v>
      </c>
      <c r="D234" s="81">
        <v>50</v>
      </c>
      <c r="E234" s="71">
        <v>100</v>
      </c>
      <c r="F234" s="70">
        <f t="shared" ca="1" si="9"/>
        <v>5000</v>
      </c>
      <c r="G234" s="45"/>
      <c r="H234" s="45"/>
      <c r="I234" s="45"/>
      <c r="J234" s="45"/>
    </row>
    <row r="235" spans="1:10" ht="13.5" customHeight="1" x14ac:dyDescent="0.2">
      <c r="A235" s="81">
        <v>43211706</v>
      </c>
      <c r="B235" s="69" t="str">
        <f t="shared" ca="1" si="8"/>
        <v>Teclados</v>
      </c>
      <c r="C235" s="81" t="s">
        <v>1449</v>
      </c>
      <c r="D235" s="81">
        <v>3</v>
      </c>
      <c r="E235" s="71">
        <v>1500</v>
      </c>
      <c r="F235" s="70">
        <f t="shared" ca="1" si="9"/>
        <v>4500</v>
      </c>
      <c r="G235" s="45"/>
      <c r="H235" s="45"/>
      <c r="I235" s="45"/>
      <c r="J235" s="45"/>
    </row>
    <row r="236" spans="1:10" ht="13.5" customHeight="1" x14ac:dyDescent="0.2">
      <c r="A236" s="81">
        <v>43211706</v>
      </c>
      <c r="B236" s="69" t="str">
        <f t="shared" ca="1" si="8"/>
        <v>Teclados</v>
      </c>
      <c r="C236" s="81" t="s">
        <v>1449</v>
      </c>
      <c r="D236" s="81">
        <v>15</v>
      </c>
      <c r="E236" s="71">
        <v>425</v>
      </c>
      <c r="F236" s="70">
        <f t="shared" ca="1" si="9"/>
        <v>6375</v>
      </c>
      <c r="G236" s="45"/>
      <c r="H236" s="45"/>
      <c r="I236" s="45"/>
      <c r="J236" s="45"/>
    </row>
    <row r="237" spans="1:10" ht="13.5" customHeight="1" x14ac:dyDescent="0.2">
      <c r="A237" s="81">
        <v>43211711</v>
      </c>
      <c r="B237" s="69" t="str">
        <f t="shared" ca="1" si="8"/>
        <v>Escáneres</v>
      </c>
      <c r="C237" s="81" t="s">
        <v>1449</v>
      </c>
      <c r="D237" s="81">
        <v>1</v>
      </c>
      <c r="E237" s="71">
        <v>27000</v>
      </c>
      <c r="F237" s="70">
        <f t="shared" ca="1" si="9"/>
        <v>27000</v>
      </c>
      <c r="G237" s="45"/>
      <c r="H237" s="45"/>
      <c r="I237" s="45"/>
      <c r="J237" s="45"/>
    </row>
    <row r="238" spans="1:10" ht="13.5" customHeight="1" x14ac:dyDescent="0.2">
      <c r="A238" s="81">
        <v>43222612</v>
      </c>
      <c r="B238" s="69" t="str">
        <f t="shared" ca="1" si="8"/>
        <v>Interruptores de red</v>
      </c>
      <c r="C238" s="81" t="s">
        <v>1449</v>
      </c>
      <c r="D238" s="81">
        <v>2</v>
      </c>
      <c r="E238" s="71">
        <v>150000</v>
      </c>
      <c r="F238" s="70">
        <f t="shared" ca="1" si="9"/>
        <v>300000</v>
      </c>
      <c r="G238" s="45"/>
      <c r="H238" s="45"/>
      <c r="I238" s="45"/>
      <c r="J238" s="45"/>
    </row>
    <row r="239" spans="1:10" ht="13.5" customHeight="1" x14ac:dyDescent="0.2">
      <c r="A239" s="81">
        <v>43222612</v>
      </c>
      <c r="B239" s="69" t="str">
        <f t="shared" ca="1" si="8"/>
        <v>Interruptores de red</v>
      </c>
      <c r="C239" s="81" t="s">
        <v>1449</v>
      </c>
      <c r="D239" s="81">
        <v>2</v>
      </c>
      <c r="E239" s="71">
        <v>40000</v>
      </c>
      <c r="F239" s="70">
        <f t="shared" ca="1" si="9"/>
        <v>80000</v>
      </c>
      <c r="G239" s="45"/>
      <c r="H239" s="45"/>
      <c r="I239" s="45"/>
      <c r="J239" s="45"/>
    </row>
    <row r="240" spans="1:10" ht="13.5" customHeight="1" x14ac:dyDescent="0.2">
      <c r="A240" s="81">
        <v>43222819</v>
      </c>
      <c r="B240" s="69" t="str">
        <f t="shared" ca="1" si="8"/>
        <v>Paneles de conexión de puertos</v>
      </c>
      <c r="C240" s="81" t="s">
        <v>1449</v>
      </c>
      <c r="D240" s="81">
        <v>2</v>
      </c>
      <c r="E240" s="71">
        <v>10998</v>
      </c>
      <c r="F240" s="70">
        <f t="shared" ca="1" si="9"/>
        <v>21996</v>
      </c>
      <c r="G240" s="45"/>
      <c r="H240" s="45"/>
      <c r="I240" s="45"/>
      <c r="J240" s="45"/>
    </row>
    <row r="241" spans="1:10" ht="13.5" customHeight="1" x14ac:dyDescent="0.2">
      <c r="A241" s="81">
        <v>43222609</v>
      </c>
      <c r="B241" s="69" t="str">
        <f t="shared" ca="1" si="8"/>
        <v>Enrutadores (routers) de red</v>
      </c>
      <c r="C241" s="81" t="s">
        <v>1449</v>
      </c>
      <c r="D241" s="81">
        <v>1</v>
      </c>
      <c r="E241" s="71">
        <v>60000</v>
      </c>
      <c r="F241" s="70">
        <f t="shared" ca="1" si="9"/>
        <v>60000</v>
      </c>
      <c r="G241" s="45"/>
      <c r="H241" s="45"/>
      <c r="I241" s="45"/>
      <c r="J241" s="45"/>
    </row>
    <row r="242" spans="1:10" ht="13.5" customHeight="1" x14ac:dyDescent="0.2">
      <c r="A242" s="81">
        <v>43221521</v>
      </c>
      <c r="B242" s="69" t="str">
        <f t="shared" ca="1" si="8"/>
        <v>Unidades de acceso remoto de telecomunicaciones</v>
      </c>
      <c r="C242" s="81" t="s">
        <v>1449</v>
      </c>
      <c r="D242" s="81">
        <v>3</v>
      </c>
      <c r="E242" s="71">
        <v>3500</v>
      </c>
      <c r="F242" s="70">
        <f t="shared" ca="1" si="9"/>
        <v>10500</v>
      </c>
      <c r="G242" s="45"/>
      <c r="H242" s="45"/>
      <c r="I242" s="45"/>
      <c r="J242" s="45"/>
    </row>
    <row r="243" spans="1:10" ht="13.5" customHeight="1" x14ac:dyDescent="0.2">
      <c r="A243" s="81">
        <v>43222819</v>
      </c>
      <c r="B243" s="69" t="str">
        <f t="shared" ca="1" si="8"/>
        <v>Paneles de conexión de puertos</v>
      </c>
      <c r="C243" s="81" t="s">
        <v>1449</v>
      </c>
      <c r="D243" s="81">
        <v>25</v>
      </c>
      <c r="E243" s="71">
        <v>795</v>
      </c>
      <c r="F243" s="70">
        <f t="shared" ca="1" si="9"/>
        <v>19875</v>
      </c>
      <c r="G243" s="45"/>
      <c r="H243" s="45"/>
      <c r="I243" s="45"/>
      <c r="J243" s="45"/>
    </row>
    <row r="244" spans="1:10" ht="13.5" customHeight="1" x14ac:dyDescent="0.2">
      <c r="A244" s="81">
        <v>43222612</v>
      </c>
      <c r="B244" s="69" t="str">
        <f t="shared" ca="1" si="8"/>
        <v>Interruptores de red</v>
      </c>
      <c r="C244" s="81" t="s">
        <v>1449</v>
      </c>
      <c r="D244" s="81">
        <v>1</v>
      </c>
      <c r="E244" s="71">
        <v>4500</v>
      </c>
      <c r="F244" s="70">
        <f t="shared" ca="1" si="9"/>
        <v>4500</v>
      </c>
      <c r="G244" s="45"/>
      <c r="H244" s="45"/>
      <c r="I244" s="45"/>
      <c r="J244" s="45"/>
    </row>
    <row r="245" spans="1:10" ht="13.5" customHeight="1" x14ac:dyDescent="0.2">
      <c r="A245" s="81">
        <v>43222612</v>
      </c>
      <c r="B245" s="69" t="str">
        <f t="shared" ca="1" si="8"/>
        <v>Interruptores de red</v>
      </c>
      <c r="C245" s="81" t="s">
        <v>1449</v>
      </c>
      <c r="D245" s="81">
        <v>1</v>
      </c>
      <c r="E245" s="71">
        <v>4500</v>
      </c>
      <c r="F245" s="70">
        <f t="shared" ca="1" si="9"/>
        <v>4500</v>
      </c>
      <c r="G245" s="45"/>
      <c r="H245" s="45"/>
      <c r="I245" s="45"/>
      <c r="J245" s="45"/>
    </row>
    <row r="246" spans="1:10" ht="14.1" customHeight="1" x14ac:dyDescent="0.2">
      <c r="A246" s="45"/>
      <c r="B246" s="45"/>
      <c r="C246" s="45"/>
      <c r="D246" s="45"/>
      <c r="E246" s="73" t="s">
        <v>12551</v>
      </c>
      <c r="F246" s="74">
        <f ca="1">SUM(Table315[MONTO TOTAL ESTIMADO])</f>
        <v>1193976.1600000001</v>
      </c>
      <c r="G246" s="45"/>
      <c r="H246" s="45" t="str">
        <f>C210</f>
        <v>Bienes</v>
      </c>
      <c r="I246" s="45" t="str">
        <f>E210</f>
        <v>No</v>
      </c>
      <c r="J246" s="45" t="str">
        <f>D210</f>
        <v>Compras Menores</v>
      </c>
    </row>
    <row r="247" spans="1:10" ht="14.1" customHeight="1" thickBot="1" x14ac:dyDescent="0.3"/>
    <row r="248" spans="1:10" ht="33.75" customHeight="1" thickBot="1" x14ac:dyDescent="0.25">
      <c r="A248" s="64" t="s">
        <v>16383</v>
      </c>
      <c r="B248" s="64" t="s">
        <v>161</v>
      </c>
      <c r="C248" s="64" t="s">
        <v>11725</v>
      </c>
      <c r="D248" s="64" t="s">
        <v>14379</v>
      </c>
      <c r="E248" s="64" t="s">
        <v>10963</v>
      </c>
      <c r="F248" s="64" t="s">
        <v>11096</v>
      </c>
      <c r="G248" s="45"/>
      <c r="H248" s="45"/>
      <c r="I248" s="45"/>
      <c r="J248" s="45"/>
    </row>
    <row r="249" spans="1:10" ht="14.1" customHeight="1" thickBot="1" x14ac:dyDescent="0.25">
      <c r="A249" s="66" t="s">
        <v>18872</v>
      </c>
      <c r="B249" s="85" t="s">
        <v>18836</v>
      </c>
      <c r="C249" s="66" t="s">
        <v>17798</v>
      </c>
      <c r="D249" s="66" t="s">
        <v>17483</v>
      </c>
      <c r="E249" s="66" t="s">
        <v>17854</v>
      </c>
      <c r="F249" s="66"/>
      <c r="G249" s="45"/>
      <c r="H249" s="45"/>
      <c r="I249" s="45"/>
      <c r="J249" s="45"/>
    </row>
    <row r="250" spans="1:10" ht="14.1" customHeight="1" thickBot="1" x14ac:dyDescent="0.25">
      <c r="A250" s="99" t="s">
        <v>14829</v>
      </c>
      <c r="B250" s="67" t="s">
        <v>8529</v>
      </c>
      <c r="C250" s="76">
        <v>44455</v>
      </c>
      <c r="D250" s="99" t="s">
        <v>9387</v>
      </c>
      <c r="E250" s="67" t="s">
        <v>13095</v>
      </c>
      <c r="F250" s="66" t="s">
        <v>3082</v>
      </c>
      <c r="G250" s="45"/>
      <c r="H250" s="45"/>
      <c r="I250" s="45"/>
      <c r="J250" s="45"/>
    </row>
    <row r="251" spans="1:10" ht="14.1" customHeight="1" thickBot="1" x14ac:dyDescent="0.25">
      <c r="A251" s="100"/>
      <c r="B251" s="67" t="s">
        <v>1786</v>
      </c>
      <c r="C251" s="77">
        <f>IF(C250="","",IF(AND(MONTH(C250)&gt;=1,MONTH(C250)&lt;=3),1,IF(AND(MONTH(C250)&gt;=4,MONTH(C250)&lt;=6),2,IF(AND(MONTH(C250)&gt;=7,MONTH(C250)&lt;=9),3,4))))</f>
        <v>3</v>
      </c>
      <c r="D251" s="100"/>
      <c r="E251" s="67" t="s">
        <v>2418</v>
      </c>
      <c r="F251" s="66" t="s">
        <v>11113</v>
      </c>
      <c r="G251" s="45"/>
      <c r="H251" s="45"/>
      <c r="I251" s="45"/>
      <c r="J251" s="45"/>
    </row>
    <row r="252" spans="1:10" ht="14.1" customHeight="1" thickBot="1" x14ac:dyDescent="0.25">
      <c r="A252" s="100"/>
      <c r="B252" s="67" t="s">
        <v>12943</v>
      </c>
      <c r="C252" s="76">
        <v>44476</v>
      </c>
      <c r="D252" s="100"/>
      <c r="E252" s="67" t="s">
        <v>3075</v>
      </c>
      <c r="F252" s="66" t="s">
        <v>11113</v>
      </c>
      <c r="G252" s="45"/>
      <c r="H252" s="45"/>
      <c r="I252" s="45"/>
      <c r="J252" s="45"/>
    </row>
    <row r="253" spans="1:10" ht="14.1" customHeight="1" thickBot="1" x14ac:dyDescent="0.25">
      <c r="A253" s="100"/>
      <c r="B253" s="67" t="s">
        <v>1786</v>
      </c>
      <c r="C253" s="77">
        <f>IF(C252="","",IF(AND(MONTH(C252)&gt;=1,MONTH(C252)&lt;=3),1,IF(AND(MONTH(C252)&gt;=4,MONTH(C252)&lt;=6),2,IF(AND(MONTH(C252)&gt;=7,MONTH(C252)&lt;=9),3,4))))</f>
        <v>4</v>
      </c>
      <c r="D253" s="100"/>
      <c r="E253" s="67" t="s">
        <v>13194</v>
      </c>
      <c r="F253" s="66" t="s">
        <v>11113</v>
      </c>
      <c r="G253" s="45"/>
      <c r="H253" s="45"/>
      <c r="I253" s="45"/>
      <c r="J253" s="45"/>
    </row>
    <row r="254" spans="1:10" ht="14.1" customHeight="1" thickBot="1" x14ac:dyDescent="0.25">
      <c r="A254" s="45"/>
      <c r="B254" s="45"/>
      <c r="C254" s="45"/>
      <c r="D254" s="45"/>
      <c r="E254" s="45"/>
      <c r="F254" s="45"/>
      <c r="G254" s="45"/>
      <c r="H254" s="45"/>
      <c r="I254" s="45"/>
      <c r="J254" s="45"/>
    </row>
    <row r="255" spans="1:10" ht="14.1" customHeight="1" thickBot="1" x14ac:dyDescent="0.25">
      <c r="A255" s="72" t="s">
        <v>15736</v>
      </c>
      <c r="B255" s="72" t="s">
        <v>16147</v>
      </c>
      <c r="C255" s="72" t="s">
        <v>15642</v>
      </c>
      <c r="D255" s="72" t="s">
        <v>15252</v>
      </c>
      <c r="E255" s="72" t="s">
        <v>6933</v>
      </c>
      <c r="F255" s="72" t="s">
        <v>15281</v>
      </c>
      <c r="G255" s="45"/>
      <c r="H255" s="45"/>
      <c r="I255" s="45"/>
      <c r="J255" s="45"/>
    </row>
    <row r="256" spans="1:10" ht="14.1" customHeight="1" x14ac:dyDescent="0.2">
      <c r="A256" s="81">
        <v>43191504</v>
      </c>
      <c r="B256" s="69" t="str">
        <f t="shared" ref="B256:B270" ca="1" si="10">IFERROR(INDEX(UNSPSCDes,MATCH(INDIRECT(ADDRESS(ROW(),COLUMN()-1,4)),UNSPSCCode,0)),"")</f>
        <v>Teléfonos fijos</v>
      </c>
      <c r="C256" s="81" t="s">
        <v>1449</v>
      </c>
      <c r="D256" s="81">
        <v>5</v>
      </c>
      <c r="E256" s="71">
        <v>7500</v>
      </c>
      <c r="F256" s="70">
        <f t="shared" ref="F256:F270" ca="1" si="11">INDIRECT(ADDRESS(ROW(),COLUMN()-2,4))*INDIRECT(ADDRESS(ROW(),COLUMN()-1,4))</f>
        <v>37500</v>
      </c>
      <c r="G256" s="45"/>
      <c r="H256" s="45"/>
      <c r="I256" s="45"/>
      <c r="J256" s="45"/>
    </row>
    <row r="257" spans="1:10" ht="13.5" customHeight="1" x14ac:dyDescent="0.2">
      <c r="A257" s="81">
        <v>43191606</v>
      </c>
      <c r="B257" s="69" t="str">
        <f t="shared" ca="1" si="10"/>
        <v>Auriculares de teléfonos</v>
      </c>
      <c r="C257" s="81" t="s">
        <v>1449</v>
      </c>
      <c r="D257" s="81">
        <v>6</v>
      </c>
      <c r="E257" s="71">
        <v>2500</v>
      </c>
      <c r="F257" s="70">
        <f t="shared" ca="1" si="11"/>
        <v>15000</v>
      </c>
      <c r="G257" s="45"/>
      <c r="H257" s="45"/>
      <c r="I257" s="45"/>
      <c r="J257" s="45"/>
    </row>
    <row r="258" spans="1:10" ht="13.5" customHeight="1" x14ac:dyDescent="0.2">
      <c r="A258" s="81">
        <v>43202105</v>
      </c>
      <c r="B258" s="69" t="str">
        <f t="shared" ca="1" si="10"/>
        <v>Gabinetes para medios múltiples</v>
      </c>
      <c r="C258" s="81" t="s">
        <v>1449</v>
      </c>
      <c r="D258" s="81">
        <v>1</v>
      </c>
      <c r="E258" s="71">
        <v>20000</v>
      </c>
      <c r="F258" s="70">
        <f t="shared" ca="1" si="11"/>
        <v>20000</v>
      </c>
      <c r="G258" s="45"/>
      <c r="H258" s="45"/>
      <c r="I258" s="45"/>
      <c r="J258" s="45"/>
    </row>
    <row r="259" spans="1:10" ht="13.5" customHeight="1" x14ac:dyDescent="0.2">
      <c r="A259" s="81">
        <v>43201513</v>
      </c>
      <c r="B259" s="69" t="str">
        <f t="shared" ca="1" si="10"/>
        <v>Placa central de microordenador.</v>
      </c>
      <c r="C259" s="81" t="s">
        <v>1449</v>
      </c>
      <c r="D259" s="81">
        <v>5</v>
      </c>
      <c r="E259" s="71">
        <v>3500</v>
      </c>
      <c r="F259" s="70">
        <f t="shared" ca="1" si="11"/>
        <v>17500</v>
      </c>
      <c r="G259" s="45"/>
      <c r="H259" s="45"/>
      <c r="I259" s="45"/>
      <c r="J259" s="45"/>
    </row>
    <row r="260" spans="1:10" ht="13.5" customHeight="1" x14ac:dyDescent="0.2">
      <c r="A260" s="81">
        <v>43201803</v>
      </c>
      <c r="B260" s="69" t="str">
        <f t="shared" ca="1" si="10"/>
        <v>Unidades de disco duro</v>
      </c>
      <c r="C260" s="81" t="s">
        <v>1449</v>
      </c>
      <c r="D260" s="81">
        <v>3</v>
      </c>
      <c r="E260" s="71">
        <v>6000</v>
      </c>
      <c r="F260" s="70">
        <f t="shared" ca="1" si="11"/>
        <v>18000</v>
      </c>
      <c r="G260" s="45"/>
      <c r="H260" s="45"/>
      <c r="I260" s="45"/>
      <c r="J260" s="45"/>
    </row>
    <row r="261" spans="1:10" ht="13.5" customHeight="1" x14ac:dyDescent="0.2">
      <c r="A261" s="81">
        <v>43201803</v>
      </c>
      <c r="B261" s="69" t="str">
        <f t="shared" ca="1" si="10"/>
        <v>Unidades de disco duro</v>
      </c>
      <c r="C261" s="81" t="s">
        <v>1449</v>
      </c>
      <c r="D261" s="81">
        <v>5</v>
      </c>
      <c r="E261" s="71">
        <v>7000</v>
      </c>
      <c r="F261" s="70">
        <f t="shared" ca="1" si="11"/>
        <v>35000</v>
      </c>
      <c r="G261" s="45"/>
      <c r="H261" s="45"/>
      <c r="I261" s="45"/>
      <c r="J261" s="45"/>
    </row>
    <row r="262" spans="1:10" ht="13.5" customHeight="1" x14ac:dyDescent="0.2">
      <c r="A262" s="81">
        <v>43201540</v>
      </c>
      <c r="B262" s="69" t="str">
        <f t="shared" ca="1" si="10"/>
        <v>Convertidor de canales</v>
      </c>
      <c r="C262" s="81" t="s">
        <v>1449</v>
      </c>
      <c r="D262" s="81">
        <v>2</v>
      </c>
      <c r="E262" s="71">
        <v>10000</v>
      </c>
      <c r="F262" s="70">
        <f t="shared" ca="1" si="11"/>
        <v>20000</v>
      </c>
      <c r="G262" s="45"/>
      <c r="H262" s="45"/>
      <c r="I262" s="45"/>
      <c r="J262" s="45"/>
    </row>
    <row r="263" spans="1:10" ht="13.5" customHeight="1" x14ac:dyDescent="0.2">
      <c r="A263" s="81">
        <v>43201552</v>
      </c>
      <c r="B263" s="69" t="str">
        <f t="shared" ca="1" si="10"/>
        <v>Adaptadores para hardware o telefonía</v>
      </c>
      <c r="C263" s="81" t="s">
        <v>1449</v>
      </c>
      <c r="D263" s="81">
        <v>5</v>
      </c>
      <c r="E263" s="71">
        <v>2681.2</v>
      </c>
      <c r="F263" s="70">
        <f t="shared" ca="1" si="11"/>
        <v>13406</v>
      </c>
      <c r="G263" s="45"/>
      <c r="H263" s="45"/>
      <c r="I263" s="45"/>
      <c r="J263" s="45"/>
    </row>
    <row r="264" spans="1:10" ht="13.5" customHeight="1" x14ac:dyDescent="0.2">
      <c r="A264" s="81">
        <v>43211708</v>
      </c>
      <c r="B264" s="69" t="str">
        <f t="shared" ca="1" si="10"/>
        <v>Mouse o bola de seguimiento para computador</v>
      </c>
      <c r="C264" s="81" t="s">
        <v>1449</v>
      </c>
      <c r="D264" s="81">
        <v>15</v>
      </c>
      <c r="E264" s="71">
        <v>435</v>
      </c>
      <c r="F264" s="70">
        <f t="shared" ca="1" si="11"/>
        <v>6525</v>
      </c>
      <c r="G264" s="45"/>
      <c r="H264" s="45"/>
      <c r="I264" s="45"/>
      <c r="J264" s="45"/>
    </row>
    <row r="265" spans="1:10" ht="13.5" customHeight="1" x14ac:dyDescent="0.2">
      <c r="A265" s="81">
        <v>43211708</v>
      </c>
      <c r="B265" s="69" t="str">
        <f t="shared" ca="1" si="10"/>
        <v>Mouse o bola de seguimiento para computador</v>
      </c>
      <c r="C265" s="81" t="s">
        <v>1449</v>
      </c>
      <c r="D265" s="81">
        <v>25</v>
      </c>
      <c r="E265" s="71">
        <v>285</v>
      </c>
      <c r="F265" s="70">
        <f t="shared" ca="1" si="11"/>
        <v>7125</v>
      </c>
      <c r="G265" s="45"/>
      <c r="H265" s="45"/>
      <c r="I265" s="45"/>
      <c r="J265" s="45"/>
    </row>
    <row r="266" spans="1:10" ht="13.5" customHeight="1" x14ac:dyDescent="0.2">
      <c r="A266" s="81">
        <v>43211802</v>
      </c>
      <c r="B266" s="69" t="str">
        <f t="shared" ca="1" si="10"/>
        <v>Almohadillas (pads) para mouse</v>
      </c>
      <c r="C266" s="81" t="s">
        <v>1449</v>
      </c>
      <c r="D266" s="81">
        <v>50</v>
      </c>
      <c r="E266" s="71">
        <v>100</v>
      </c>
      <c r="F266" s="70">
        <f t="shared" ca="1" si="11"/>
        <v>5000</v>
      </c>
      <c r="G266" s="45"/>
      <c r="H266" s="45"/>
      <c r="I266" s="45"/>
      <c r="J266" s="45"/>
    </row>
    <row r="267" spans="1:10" ht="13.5" customHeight="1" x14ac:dyDescent="0.2">
      <c r="A267" s="81">
        <v>43211706</v>
      </c>
      <c r="B267" s="69" t="str">
        <f t="shared" ca="1" si="10"/>
        <v>Teclados</v>
      </c>
      <c r="C267" s="81" t="s">
        <v>1449</v>
      </c>
      <c r="D267" s="81">
        <v>15</v>
      </c>
      <c r="E267" s="71">
        <v>425</v>
      </c>
      <c r="F267" s="70">
        <f t="shared" ca="1" si="11"/>
        <v>6375</v>
      </c>
      <c r="G267" s="45"/>
      <c r="H267" s="45"/>
      <c r="I267" s="45"/>
      <c r="J267" s="45"/>
    </row>
    <row r="268" spans="1:10" ht="13.5" customHeight="1" x14ac:dyDescent="0.2">
      <c r="A268" s="81">
        <v>43222612</v>
      </c>
      <c r="B268" s="69" t="str">
        <f t="shared" ca="1" si="10"/>
        <v>Interruptores de red</v>
      </c>
      <c r="C268" s="81" t="s">
        <v>1449</v>
      </c>
      <c r="D268" s="81">
        <v>1</v>
      </c>
      <c r="E268" s="71">
        <v>40000</v>
      </c>
      <c r="F268" s="70">
        <f t="shared" ca="1" si="11"/>
        <v>40000</v>
      </c>
      <c r="G268" s="45"/>
      <c r="H268" s="45"/>
      <c r="I268" s="45"/>
      <c r="J268" s="45"/>
    </row>
    <row r="269" spans="1:10" ht="13.5" customHeight="1" x14ac:dyDescent="0.2">
      <c r="A269" s="81">
        <v>43222819</v>
      </c>
      <c r="B269" s="69" t="str">
        <f t="shared" ca="1" si="10"/>
        <v>Paneles de conexión de puertos</v>
      </c>
      <c r="C269" s="81" t="s">
        <v>1449</v>
      </c>
      <c r="D269" s="81">
        <v>1</v>
      </c>
      <c r="E269" s="71">
        <v>10998</v>
      </c>
      <c r="F269" s="70">
        <f t="shared" ca="1" si="11"/>
        <v>10998</v>
      </c>
      <c r="G269" s="45"/>
      <c r="H269" s="45"/>
      <c r="I269" s="45"/>
      <c r="J269" s="45"/>
    </row>
    <row r="270" spans="1:10" ht="13.5" customHeight="1" x14ac:dyDescent="0.2">
      <c r="A270" s="81">
        <v>43222819</v>
      </c>
      <c r="B270" s="69" t="str">
        <f t="shared" ca="1" si="10"/>
        <v>Paneles de conexión de puertos</v>
      </c>
      <c r="C270" s="81" t="s">
        <v>1449</v>
      </c>
      <c r="D270" s="81">
        <v>25</v>
      </c>
      <c r="E270" s="71">
        <v>795</v>
      </c>
      <c r="F270" s="70">
        <f t="shared" ca="1" si="11"/>
        <v>19875</v>
      </c>
      <c r="G270" s="45"/>
      <c r="H270" s="45"/>
      <c r="I270" s="45"/>
      <c r="J270" s="45"/>
    </row>
    <row r="271" spans="1:10" ht="14.1" customHeight="1" x14ac:dyDescent="0.2">
      <c r="A271" s="45"/>
      <c r="B271" s="45"/>
      <c r="C271" s="45"/>
      <c r="D271" s="45"/>
      <c r="E271" s="73" t="s">
        <v>12551</v>
      </c>
      <c r="F271" s="74">
        <f ca="1">SUM(Table316[MONTO TOTAL ESTIMADO])</f>
        <v>272304</v>
      </c>
      <c r="G271" s="45"/>
      <c r="H271" s="45" t="str">
        <f>C249</f>
        <v>Bienes</v>
      </c>
      <c r="I271" s="45" t="str">
        <f>E249</f>
        <v>No</v>
      </c>
      <c r="J271" s="45" t="str">
        <f>D249</f>
        <v>Compras Menores</v>
      </c>
    </row>
    <row r="272" spans="1:10" ht="14.1" customHeight="1" thickBot="1" x14ac:dyDescent="0.3"/>
    <row r="273" spans="1:10" ht="33.75" customHeight="1" thickBot="1" x14ac:dyDescent="0.25">
      <c r="A273" s="64" t="s">
        <v>16383</v>
      </c>
      <c r="B273" s="64" t="s">
        <v>161</v>
      </c>
      <c r="C273" s="64" t="s">
        <v>11725</v>
      </c>
      <c r="D273" s="64" t="s">
        <v>14379</v>
      </c>
      <c r="E273" s="64" t="s">
        <v>10963</v>
      </c>
      <c r="F273" s="64" t="s">
        <v>11096</v>
      </c>
      <c r="G273" s="45"/>
      <c r="H273" s="45"/>
      <c r="I273" s="45"/>
      <c r="J273" s="45"/>
    </row>
    <row r="274" spans="1:10" ht="13.5" customHeight="1" thickBot="1" x14ac:dyDescent="0.25">
      <c r="A274" s="85" t="s">
        <v>18837</v>
      </c>
      <c r="B274" s="85" t="s">
        <v>18836</v>
      </c>
      <c r="C274" s="66" t="s">
        <v>17798</v>
      </c>
      <c r="D274" s="66" t="s">
        <v>1875</v>
      </c>
      <c r="E274" s="66" t="s">
        <v>17854</v>
      </c>
      <c r="F274" s="66"/>
      <c r="G274" s="45"/>
      <c r="H274" s="45"/>
      <c r="I274" s="45"/>
      <c r="J274" s="45"/>
    </row>
    <row r="275" spans="1:10" ht="14.1" customHeight="1" thickBot="1" x14ac:dyDescent="0.25">
      <c r="A275" s="99" t="s">
        <v>14829</v>
      </c>
      <c r="B275" s="67" t="s">
        <v>8529</v>
      </c>
      <c r="C275" s="76">
        <v>44306</v>
      </c>
      <c r="D275" s="99" t="s">
        <v>9387</v>
      </c>
      <c r="E275" s="67" t="s">
        <v>13095</v>
      </c>
      <c r="F275" s="66" t="s">
        <v>3082</v>
      </c>
      <c r="G275" s="45"/>
      <c r="H275" s="45"/>
      <c r="I275" s="45"/>
      <c r="J275" s="45"/>
    </row>
    <row r="276" spans="1:10" ht="14.1" customHeight="1" thickBot="1" x14ac:dyDescent="0.25">
      <c r="A276" s="100"/>
      <c r="B276" s="67" t="s">
        <v>1786</v>
      </c>
      <c r="C276" s="77">
        <f>IF(C275="","",IF(AND(MONTH(C275)&gt;=1,MONTH(C275)&lt;=3),1,IF(AND(MONTH(C275)&gt;=4,MONTH(C275)&lt;=6),2,IF(AND(MONTH(C275)&gt;=7,MONTH(C275)&lt;=9),3,4))))</f>
        <v>2</v>
      </c>
      <c r="D276" s="100"/>
      <c r="E276" s="67" t="s">
        <v>2418</v>
      </c>
      <c r="F276" s="66" t="s">
        <v>11113</v>
      </c>
      <c r="G276" s="45"/>
      <c r="H276" s="45"/>
      <c r="I276" s="45"/>
      <c r="J276" s="45"/>
    </row>
    <row r="277" spans="1:10" ht="14.1" customHeight="1" thickBot="1" x14ac:dyDescent="0.25">
      <c r="A277" s="100"/>
      <c r="B277" s="67" t="s">
        <v>12943</v>
      </c>
      <c r="C277" s="76">
        <v>44336</v>
      </c>
      <c r="D277" s="100"/>
      <c r="E277" s="67" t="s">
        <v>3075</v>
      </c>
      <c r="F277" s="66" t="s">
        <v>11113</v>
      </c>
      <c r="G277" s="45"/>
      <c r="H277" s="45"/>
      <c r="I277" s="45"/>
      <c r="J277" s="45"/>
    </row>
    <row r="278" spans="1:10" ht="14.1" customHeight="1" thickBot="1" x14ac:dyDescent="0.25">
      <c r="A278" s="100"/>
      <c r="B278" s="67" t="s">
        <v>1786</v>
      </c>
      <c r="C278" s="77">
        <f>IF(C277="","",IF(AND(MONTH(C277)&gt;=1,MONTH(C277)&lt;=3),1,IF(AND(MONTH(C277)&gt;=4,MONTH(C277)&lt;=6),2,IF(AND(MONTH(C277)&gt;=7,MONTH(C277)&lt;=9),3,4))))</f>
        <v>2</v>
      </c>
      <c r="D278" s="100"/>
      <c r="E278" s="67" t="s">
        <v>13194</v>
      </c>
      <c r="F278" s="66" t="s">
        <v>11113</v>
      </c>
      <c r="G278" s="45"/>
      <c r="H278" s="45"/>
      <c r="I278" s="45"/>
      <c r="J278" s="45"/>
    </row>
    <row r="279" spans="1:10" ht="14.1" customHeight="1" thickBot="1" x14ac:dyDescent="0.25">
      <c r="A279" s="45"/>
      <c r="B279" s="45"/>
      <c r="C279" s="45"/>
      <c r="D279" s="45"/>
      <c r="E279" s="45"/>
      <c r="F279" s="45"/>
      <c r="G279" s="45"/>
      <c r="H279" s="45"/>
      <c r="I279" s="45"/>
      <c r="J279" s="45"/>
    </row>
    <row r="280" spans="1:10" ht="14.1" customHeight="1" thickBot="1" x14ac:dyDescent="0.25">
      <c r="A280" s="72" t="s">
        <v>15736</v>
      </c>
      <c r="B280" s="72" t="s">
        <v>16147</v>
      </c>
      <c r="C280" s="72" t="s">
        <v>15642</v>
      </c>
      <c r="D280" s="72" t="s">
        <v>15252</v>
      </c>
      <c r="E280" s="72" t="s">
        <v>6933</v>
      </c>
      <c r="F280" s="72" t="s">
        <v>15281</v>
      </c>
      <c r="G280" s="45"/>
      <c r="H280" s="45"/>
      <c r="I280" s="45"/>
      <c r="J280" s="45"/>
    </row>
    <row r="281" spans="1:10" ht="13.5" customHeight="1" x14ac:dyDescent="0.2">
      <c r="A281" s="81">
        <v>43231512</v>
      </c>
      <c r="B281" s="69" t="str">
        <f t="shared" ref="B281:B289" ca="1" si="12">IFERROR(INDEX(UNSPSCDes,MATCH(INDIRECT(ADDRESS(ROW(),COLUMN()-1,4)),UNSPSCCode,0)),"")</f>
        <v>Software de manejo de licencias</v>
      </c>
      <c r="C281" s="81" t="s">
        <v>1449</v>
      </c>
      <c r="D281" s="81">
        <v>2</v>
      </c>
      <c r="E281" s="71">
        <v>30000</v>
      </c>
      <c r="F281" s="70">
        <f t="shared" ref="F281:F289" ca="1" si="13">INDIRECT(ADDRESS(ROW(),COLUMN()-2,4))*INDIRECT(ADDRESS(ROW(),COLUMN()-1,4))</f>
        <v>60000</v>
      </c>
      <c r="G281" s="45"/>
      <c r="H281" s="45"/>
      <c r="I281" s="45"/>
      <c r="J281" s="45"/>
    </row>
    <row r="282" spans="1:10" ht="13.5" customHeight="1" x14ac:dyDescent="0.2">
      <c r="A282" s="81">
        <v>43231512</v>
      </c>
      <c r="B282" s="69" t="str">
        <f t="shared" ca="1" si="12"/>
        <v>Software de manejo de licencias</v>
      </c>
      <c r="C282" s="86" t="s">
        <v>1449</v>
      </c>
      <c r="D282" s="81">
        <v>2</v>
      </c>
      <c r="E282" s="71">
        <v>70000</v>
      </c>
      <c r="F282" s="70">
        <f t="shared" ca="1" si="13"/>
        <v>140000</v>
      </c>
      <c r="G282" s="45"/>
      <c r="H282" s="45"/>
      <c r="I282" s="45"/>
      <c r="J282" s="45"/>
    </row>
    <row r="283" spans="1:10" ht="13.5" customHeight="1" x14ac:dyDescent="0.2">
      <c r="A283" s="81">
        <v>43231512</v>
      </c>
      <c r="B283" s="69" t="str">
        <f t="shared" ca="1" si="12"/>
        <v>Software de manejo de licencias</v>
      </c>
      <c r="C283" s="86" t="s">
        <v>1449</v>
      </c>
      <c r="D283" s="81">
        <v>32</v>
      </c>
      <c r="E283" s="71">
        <v>10000</v>
      </c>
      <c r="F283" s="70">
        <f t="shared" ca="1" si="13"/>
        <v>320000</v>
      </c>
      <c r="G283" s="45"/>
      <c r="H283" s="45"/>
      <c r="I283" s="45"/>
      <c r="J283" s="45"/>
    </row>
    <row r="284" spans="1:10" ht="13.5" customHeight="1" x14ac:dyDescent="0.2">
      <c r="A284" s="81">
        <v>43231512</v>
      </c>
      <c r="B284" s="69" t="str">
        <f t="shared" ca="1" si="12"/>
        <v>Software de manejo de licencias</v>
      </c>
      <c r="C284" s="86" t="s">
        <v>1449</v>
      </c>
      <c r="D284" s="81">
        <v>2</v>
      </c>
      <c r="E284" s="71">
        <v>100000</v>
      </c>
      <c r="F284" s="70">
        <f t="shared" ca="1" si="13"/>
        <v>200000</v>
      </c>
      <c r="G284" s="45"/>
      <c r="H284" s="45"/>
      <c r="I284" s="45"/>
      <c r="J284" s="45"/>
    </row>
    <row r="285" spans="1:10" ht="13.5" customHeight="1" x14ac:dyDescent="0.2">
      <c r="A285" s="81">
        <v>43231512</v>
      </c>
      <c r="B285" s="69" t="str">
        <f t="shared" ca="1" si="12"/>
        <v>Software de manejo de licencias</v>
      </c>
      <c r="C285" s="86" t="s">
        <v>1449</v>
      </c>
      <c r="D285" s="81">
        <v>15</v>
      </c>
      <c r="E285" s="71">
        <v>7882.2</v>
      </c>
      <c r="F285" s="70">
        <f t="shared" ca="1" si="13"/>
        <v>118233</v>
      </c>
      <c r="G285" s="45"/>
      <c r="H285" s="45"/>
      <c r="I285" s="45"/>
      <c r="J285" s="45"/>
    </row>
    <row r="286" spans="1:10" ht="13.5" customHeight="1" x14ac:dyDescent="0.2">
      <c r="A286" s="81">
        <v>43231512</v>
      </c>
      <c r="B286" s="69" t="str">
        <f t="shared" ca="1" si="12"/>
        <v>Software de manejo de licencias</v>
      </c>
      <c r="C286" s="86" t="s">
        <v>1449</v>
      </c>
      <c r="D286" s="81">
        <v>135</v>
      </c>
      <c r="E286" s="71">
        <v>3153</v>
      </c>
      <c r="F286" s="70">
        <f t="shared" ca="1" si="13"/>
        <v>425655</v>
      </c>
      <c r="G286" s="45"/>
      <c r="H286" s="45"/>
      <c r="I286" s="45"/>
      <c r="J286" s="45"/>
    </row>
    <row r="287" spans="1:10" ht="13.5" customHeight="1" x14ac:dyDescent="0.2">
      <c r="A287" s="81">
        <v>43231512</v>
      </c>
      <c r="B287" s="69" t="str">
        <f t="shared" ca="1" si="12"/>
        <v>Software de manejo de licencias</v>
      </c>
      <c r="C287" s="86" t="s">
        <v>1449</v>
      </c>
      <c r="D287" s="81">
        <v>5</v>
      </c>
      <c r="E287" s="71">
        <v>1200</v>
      </c>
      <c r="F287" s="70">
        <f t="shared" ca="1" si="13"/>
        <v>6000</v>
      </c>
      <c r="G287" s="45"/>
      <c r="H287" s="45"/>
      <c r="I287" s="45"/>
      <c r="J287" s="45"/>
    </row>
    <row r="288" spans="1:10" ht="13.5" customHeight="1" x14ac:dyDescent="0.2">
      <c r="A288" s="81">
        <v>43231512</v>
      </c>
      <c r="B288" s="69" t="str">
        <f t="shared" ca="1" si="12"/>
        <v>Software de manejo de licencias</v>
      </c>
      <c r="C288" s="86" t="s">
        <v>1449</v>
      </c>
      <c r="D288" s="81">
        <v>50</v>
      </c>
      <c r="E288" s="71">
        <v>15000</v>
      </c>
      <c r="F288" s="70">
        <f t="shared" ca="1" si="13"/>
        <v>750000</v>
      </c>
      <c r="G288" s="45"/>
      <c r="H288" s="45"/>
      <c r="I288" s="45"/>
      <c r="J288" s="45"/>
    </row>
    <row r="289" spans="1:10" ht="13.5" customHeight="1" x14ac:dyDescent="0.2">
      <c r="A289" s="81">
        <v>43231512</v>
      </c>
      <c r="B289" s="69" t="str">
        <f t="shared" ca="1" si="12"/>
        <v>Software de manejo de licencias</v>
      </c>
      <c r="C289" s="86" t="s">
        <v>1449</v>
      </c>
      <c r="D289" s="81">
        <v>200</v>
      </c>
      <c r="E289" s="71">
        <v>1000</v>
      </c>
      <c r="F289" s="70">
        <f t="shared" ca="1" si="13"/>
        <v>200000</v>
      </c>
      <c r="G289" s="45"/>
      <c r="H289" s="45"/>
      <c r="I289" s="45"/>
      <c r="J289" s="45"/>
    </row>
    <row r="290" spans="1:10" ht="14.1" customHeight="1" x14ac:dyDescent="0.2">
      <c r="A290" s="45"/>
      <c r="B290" s="45"/>
      <c r="C290" s="45"/>
      <c r="D290" s="45"/>
      <c r="E290" s="73" t="s">
        <v>12551</v>
      </c>
      <c r="F290" s="74">
        <f ca="1">SUM(Table317[MONTO TOTAL ESTIMADO])</f>
        <v>2219888</v>
      </c>
      <c r="G290" s="45"/>
      <c r="H290" s="45" t="str">
        <f>C274</f>
        <v>Bienes</v>
      </c>
      <c r="I290" s="45" t="str">
        <f>E274</f>
        <v>No</v>
      </c>
      <c r="J290" s="45" t="str">
        <f>D274</f>
        <v>Comparacion de Precios</v>
      </c>
    </row>
    <row r="291" spans="1:10" ht="14.1" customHeight="1" thickBot="1" x14ac:dyDescent="0.3"/>
    <row r="292" spans="1:10" ht="33.75" customHeight="1" thickBot="1" x14ac:dyDescent="0.25">
      <c r="A292" s="64" t="s">
        <v>16383</v>
      </c>
      <c r="B292" s="64" t="s">
        <v>161</v>
      </c>
      <c r="C292" s="64" t="s">
        <v>11725</v>
      </c>
      <c r="D292" s="64" t="s">
        <v>14379</v>
      </c>
      <c r="E292" s="64" t="s">
        <v>10963</v>
      </c>
      <c r="F292" s="64" t="s">
        <v>11096</v>
      </c>
      <c r="G292" s="45"/>
      <c r="H292" s="45"/>
      <c r="I292" s="45"/>
      <c r="J292" s="45"/>
    </row>
    <row r="293" spans="1:10" ht="13.5" customHeight="1" thickBot="1" x14ac:dyDescent="0.25">
      <c r="A293" s="85" t="s">
        <v>18837</v>
      </c>
      <c r="B293" s="85" t="s">
        <v>18838</v>
      </c>
      <c r="C293" s="66" t="s">
        <v>17798</v>
      </c>
      <c r="D293" s="66" t="s">
        <v>1875</v>
      </c>
      <c r="E293" s="66" t="s">
        <v>17854</v>
      </c>
      <c r="F293" s="66"/>
      <c r="G293" s="45"/>
      <c r="H293" s="45"/>
      <c r="I293" s="45"/>
      <c r="J293" s="45"/>
    </row>
    <row r="294" spans="1:10" ht="14.1" customHeight="1" thickBot="1" x14ac:dyDescent="0.25">
      <c r="A294" s="99" t="s">
        <v>14829</v>
      </c>
      <c r="B294" s="67" t="s">
        <v>8529</v>
      </c>
      <c r="C294" s="76">
        <v>44449</v>
      </c>
      <c r="D294" s="99" t="s">
        <v>9387</v>
      </c>
      <c r="E294" s="67" t="s">
        <v>13095</v>
      </c>
      <c r="F294" s="66" t="s">
        <v>3082</v>
      </c>
      <c r="G294" s="45"/>
      <c r="H294" s="45"/>
      <c r="I294" s="45"/>
      <c r="J294" s="45"/>
    </row>
    <row r="295" spans="1:10" ht="14.1" customHeight="1" thickBot="1" x14ac:dyDescent="0.25">
      <c r="A295" s="100"/>
      <c r="B295" s="67" t="s">
        <v>1786</v>
      </c>
      <c r="C295" s="77">
        <f>IF(C294="","",IF(AND(MONTH(C294)&gt;=1,MONTH(C294)&lt;=3),1,IF(AND(MONTH(C294)&gt;=4,MONTH(C294)&lt;=6),2,IF(AND(MONTH(C294)&gt;=7,MONTH(C294)&lt;=9),3,4))))</f>
        <v>3</v>
      </c>
      <c r="D295" s="100"/>
      <c r="E295" s="67" t="s">
        <v>2418</v>
      </c>
      <c r="F295" s="66" t="s">
        <v>11113</v>
      </c>
      <c r="G295" s="45"/>
      <c r="H295" s="45"/>
      <c r="I295" s="45"/>
      <c r="J295" s="45"/>
    </row>
    <row r="296" spans="1:10" ht="14.1" customHeight="1" thickBot="1" x14ac:dyDescent="0.25">
      <c r="A296" s="100"/>
      <c r="B296" s="67" t="s">
        <v>12943</v>
      </c>
      <c r="C296" s="76">
        <v>44491</v>
      </c>
      <c r="D296" s="100"/>
      <c r="E296" s="67" t="s">
        <v>3075</v>
      </c>
      <c r="F296" s="66" t="s">
        <v>11113</v>
      </c>
      <c r="G296" s="45"/>
      <c r="H296" s="45"/>
      <c r="I296" s="45"/>
      <c r="J296" s="45"/>
    </row>
    <row r="297" spans="1:10" ht="14.1" customHeight="1" thickBot="1" x14ac:dyDescent="0.25">
      <c r="A297" s="100"/>
      <c r="B297" s="67" t="s">
        <v>1786</v>
      </c>
      <c r="C297" s="77">
        <f>IF(C296="","",IF(AND(MONTH(C296)&gt;=1,MONTH(C296)&lt;=3),1,IF(AND(MONTH(C296)&gt;=4,MONTH(C296)&lt;=6),2,IF(AND(MONTH(C296)&gt;=7,MONTH(C296)&lt;=9),3,4))))</f>
        <v>4</v>
      </c>
      <c r="D297" s="100"/>
      <c r="E297" s="67" t="s">
        <v>13194</v>
      </c>
      <c r="F297" s="66" t="s">
        <v>11113</v>
      </c>
      <c r="G297" s="45"/>
      <c r="H297" s="45"/>
      <c r="I297" s="45"/>
      <c r="J297" s="45"/>
    </row>
    <row r="298" spans="1:10" ht="14.1" customHeight="1" thickBot="1" x14ac:dyDescent="0.25">
      <c r="A298" s="45"/>
      <c r="B298" s="45"/>
      <c r="C298" s="45"/>
      <c r="D298" s="45"/>
      <c r="E298" s="45"/>
      <c r="F298" s="45"/>
      <c r="G298" s="45"/>
      <c r="H298" s="45"/>
      <c r="I298" s="45"/>
      <c r="J298" s="45"/>
    </row>
    <row r="299" spans="1:10" ht="14.1" customHeight="1" thickBot="1" x14ac:dyDescent="0.25">
      <c r="A299" s="72" t="s">
        <v>15736</v>
      </c>
      <c r="B299" s="72" t="s">
        <v>16147</v>
      </c>
      <c r="C299" s="72" t="s">
        <v>15642</v>
      </c>
      <c r="D299" s="72" t="s">
        <v>15252</v>
      </c>
      <c r="E299" s="72" t="s">
        <v>6933</v>
      </c>
      <c r="F299" s="72" t="s">
        <v>15281</v>
      </c>
      <c r="G299" s="45"/>
      <c r="H299" s="45"/>
      <c r="I299" s="45"/>
      <c r="J299" s="45"/>
    </row>
    <row r="300" spans="1:10" ht="14.1" customHeight="1" x14ac:dyDescent="0.2">
      <c r="A300" s="81">
        <v>43231512</v>
      </c>
      <c r="B300" s="69" t="str">
        <f t="shared" ref="B300:B308" ca="1" si="14">IFERROR(INDEX(UNSPSCDes,MATCH(INDIRECT(ADDRESS(ROW(),COLUMN()-1,4)),UNSPSCCode,0)),"")</f>
        <v>Software de manejo de licencias</v>
      </c>
      <c r="C300" s="81" t="s">
        <v>1449</v>
      </c>
      <c r="D300" s="81">
        <v>1</v>
      </c>
      <c r="E300" s="71">
        <v>89762</v>
      </c>
      <c r="F300" s="70">
        <f t="shared" ref="F300:F308" ca="1" si="15">INDIRECT(ADDRESS(ROW(),COLUMN()-2,4))*INDIRECT(ADDRESS(ROW(),COLUMN()-1,4))</f>
        <v>89762</v>
      </c>
      <c r="G300" s="45"/>
      <c r="H300" s="45"/>
      <c r="I300" s="45"/>
      <c r="J300" s="45"/>
    </row>
    <row r="301" spans="1:10" ht="13.5" customHeight="1" x14ac:dyDescent="0.2">
      <c r="A301" s="81">
        <v>43231512</v>
      </c>
      <c r="B301" s="69" t="str">
        <f t="shared" ca="1" si="14"/>
        <v>Software de manejo de licencias</v>
      </c>
      <c r="C301" s="81" t="s">
        <v>1449</v>
      </c>
      <c r="D301" s="81">
        <v>1</v>
      </c>
      <c r="E301" s="71">
        <v>90000</v>
      </c>
      <c r="F301" s="70">
        <f t="shared" ca="1" si="15"/>
        <v>90000</v>
      </c>
      <c r="G301" s="45"/>
      <c r="H301" s="45"/>
      <c r="I301" s="45"/>
      <c r="J301" s="45"/>
    </row>
    <row r="302" spans="1:10" ht="13.5" customHeight="1" x14ac:dyDescent="0.2">
      <c r="A302" s="81">
        <v>43231512</v>
      </c>
      <c r="B302" s="69" t="str">
        <f t="shared" ca="1" si="14"/>
        <v>Software de manejo de licencias</v>
      </c>
      <c r="C302" s="86" t="s">
        <v>1449</v>
      </c>
      <c r="D302" s="81">
        <v>1</v>
      </c>
      <c r="E302" s="71">
        <v>45000</v>
      </c>
      <c r="F302" s="70">
        <f t="shared" ca="1" si="15"/>
        <v>45000</v>
      </c>
      <c r="G302" s="45"/>
      <c r="H302" s="45"/>
      <c r="I302" s="45"/>
      <c r="J302" s="45"/>
    </row>
    <row r="303" spans="1:10" ht="13.5" customHeight="1" x14ac:dyDescent="0.2">
      <c r="A303" s="81">
        <v>43231512</v>
      </c>
      <c r="B303" s="69" t="str">
        <f t="shared" ca="1" si="14"/>
        <v>Software de manejo de licencias</v>
      </c>
      <c r="C303" s="86" t="s">
        <v>1449</v>
      </c>
      <c r="D303" s="81">
        <v>3</v>
      </c>
      <c r="E303" s="71">
        <v>26670.46</v>
      </c>
      <c r="F303" s="70">
        <f t="shared" ca="1" si="15"/>
        <v>80011.38</v>
      </c>
      <c r="G303" s="45"/>
      <c r="H303" s="45"/>
      <c r="I303" s="45"/>
      <c r="J303" s="45"/>
    </row>
    <row r="304" spans="1:10" ht="13.5" customHeight="1" x14ac:dyDescent="0.2">
      <c r="A304" s="81">
        <v>43231512</v>
      </c>
      <c r="B304" s="69" t="str">
        <f t="shared" ca="1" si="14"/>
        <v>Software de manejo de licencias</v>
      </c>
      <c r="C304" s="86" t="s">
        <v>1449</v>
      </c>
      <c r="D304" s="81">
        <v>3</v>
      </c>
      <c r="E304" s="71">
        <v>51324</v>
      </c>
      <c r="F304" s="70">
        <f t="shared" ca="1" si="15"/>
        <v>153972</v>
      </c>
      <c r="G304" s="45"/>
      <c r="H304" s="45"/>
      <c r="I304" s="45"/>
      <c r="J304" s="45"/>
    </row>
    <row r="305" spans="1:10" ht="13.5" customHeight="1" x14ac:dyDescent="0.2">
      <c r="A305" s="81">
        <v>43231512</v>
      </c>
      <c r="B305" s="69" t="str">
        <f t="shared" ca="1" si="14"/>
        <v>Software de manejo de licencias</v>
      </c>
      <c r="C305" s="86" t="s">
        <v>1449</v>
      </c>
      <c r="D305" s="81">
        <v>3</v>
      </c>
      <c r="E305" s="71">
        <v>170469</v>
      </c>
      <c r="F305" s="70">
        <f t="shared" ca="1" si="15"/>
        <v>511407</v>
      </c>
      <c r="G305" s="45"/>
      <c r="H305" s="45"/>
      <c r="I305" s="45"/>
      <c r="J305" s="45"/>
    </row>
    <row r="306" spans="1:10" ht="13.5" customHeight="1" x14ac:dyDescent="0.2">
      <c r="A306" s="81">
        <v>43231512</v>
      </c>
      <c r="B306" s="69" t="str">
        <f t="shared" ca="1" si="14"/>
        <v>Software de manejo de licencias</v>
      </c>
      <c r="C306" s="86" t="s">
        <v>1449</v>
      </c>
      <c r="D306" s="81">
        <v>25</v>
      </c>
      <c r="E306" s="71">
        <v>7000</v>
      </c>
      <c r="F306" s="70">
        <f t="shared" ca="1" si="15"/>
        <v>175000</v>
      </c>
      <c r="G306" s="45"/>
      <c r="H306" s="45"/>
      <c r="I306" s="45"/>
      <c r="J306" s="45"/>
    </row>
    <row r="307" spans="1:10" ht="13.5" customHeight="1" x14ac:dyDescent="0.2">
      <c r="A307" s="81">
        <v>43231512</v>
      </c>
      <c r="B307" s="69" t="str">
        <f t="shared" ca="1" si="14"/>
        <v>Software de manejo de licencias</v>
      </c>
      <c r="C307" s="86" t="s">
        <v>1449</v>
      </c>
      <c r="D307" s="81">
        <v>200</v>
      </c>
      <c r="E307" s="71">
        <v>900</v>
      </c>
      <c r="F307" s="70">
        <f t="shared" ca="1" si="15"/>
        <v>180000</v>
      </c>
      <c r="G307" s="45"/>
      <c r="H307" s="45"/>
      <c r="I307" s="45"/>
      <c r="J307" s="45"/>
    </row>
    <row r="308" spans="1:10" ht="13.5" customHeight="1" x14ac:dyDescent="0.2">
      <c r="A308" s="81">
        <v>43231512</v>
      </c>
      <c r="B308" s="69" t="str">
        <f t="shared" ca="1" si="14"/>
        <v>Software de manejo de licencias</v>
      </c>
      <c r="C308" s="86" t="s">
        <v>1449</v>
      </c>
      <c r="D308" s="81">
        <v>200</v>
      </c>
      <c r="E308" s="71">
        <v>400</v>
      </c>
      <c r="F308" s="70">
        <f t="shared" ca="1" si="15"/>
        <v>80000</v>
      </c>
      <c r="G308" s="45"/>
      <c r="H308" s="45"/>
      <c r="I308" s="45"/>
      <c r="J308" s="45"/>
    </row>
    <row r="309" spans="1:10" ht="14.1" customHeight="1" x14ac:dyDescent="0.2">
      <c r="A309" s="45"/>
      <c r="B309" s="45"/>
      <c r="C309" s="45"/>
      <c r="D309" s="45"/>
      <c r="E309" s="73" t="s">
        <v>12551</v>
      </c>
      <c r="F309" s="74">
        <f ca="1">SUM(Table318[MONTO TOTAL ESTIMADO])</f>
        <v>1405152.38</v>
      </c>
      <c r="G309" s="45"/>
      <c r="H309" s="45" t="str">
        <f>C293</f>
        <v>Bienes</v>
      </c>
      <c r="I309" s="45" t="str">
        <f>E293</f>
        <v>No</v>
      </c>
      <c r="J309" s="45" t="str">
        <f>D293</f>
        <v>Comparacion de Precios</v>
      </c>
    </row>
    <row r="310" spans="1:10" ht="14.1" customHeight="1" thickBot="1" x14ac:dyDescent="0.3"/>
    <row r="311" spans="1:10" ht="33.75" customHeight="1" thickBot="1" x14ac:dyDescent="0.25">
      <c r="A311" s="64" t="s">
        <v>16383</v>
      </c>
      <c r="B311" s="64" t="s">
        <v>161</v>
      </c>
      <c r="C311" s="64" t="s">
        <v>11725</v>
      </c>
      <c r="D311" s="64" t="s">
        <v>14379</v>
      </c>
      <c r="E311" s="64" t="s">
        <v>10963</v>
      </c>
      <c r="F311" s="64" t="s">
        <v>11096</v>
      </c>
      <c r="G311" s="45"/>
      <c r="H311" s="45"/>
      <c r="I311" s="45"/>
      <c r="J311" s="45"/>
    </row>
    <row r="312" spans="1:10" ht="13.5" customHeight="1" thickBot="1" x14ac:dyDescent="0.25">
      <c r="A312" s="85" t="s">
        <v>18839</v>
      </c>
      <c r="B312" s="85" t="s">
        <v>18838</v>
      </c>
      <c r="C312" s="66" t="s">
        <v>6799</v>
      </c>
      <c r="D312" s="66" t="s">
        <v>10172</v>
      </c>
      <c r="E312" s="66" t="s">
        <v>17854</v>
      </c>
      <c r="F312" s="66"/>
      <c r="G312" s="45"/>
      <c r="H312" s="45"/>
      <c r="I312" s="45"/>
      <c r="J312" s="45"/>
    </row>
    <row r="313" spans="1:10" ht="14.1" customHeight="1" thickBot="1" x14ac:dyDescent="0.25">
      <c r="A313" s="99" t="s">
        <v>14829</v>
      </c>
      <c r="B313" s="67" t="s">
        <v>8529</v>
      </c>
      <c r="C313" s="76">
        <v>44251</v>
      </c>
      <c r="D313" s="99" t="s">
        <v>9387</v>
      </c>
      <c r="E313" s="67" t="s">
        <v>13095</v>
      </c>
      <c r="F313" s="66" t="s">
        <v>3082</v>
      </c>
      <c r="G313" s="45"/>
      <c r="H313" s="45"/>
      <c r="I313" s="45"/>
      <c r="J313" s="45"/>
    </row>
    <row r="314" spans="1:10" ht="14.1" customHeight="1" thickBot="1" x14ac:dyDescent="0.25">
      <c r="A314" s="100"/>
      <c r="B314" s="67" t="s">
        <v>1786</v>
      </c>
      <c r="C314" s="77">
        <f>IF(C313="","",IF(AND(MONTH(C313)&gt;=1,MONTH(C313)&lt;=3),1,IF(AND(MONTH(C313)&gt;=4,MONTH(C313)&lt;=6),2,IF(AND(MONTH(C313)&gt;=7,MONTH(C313)&lt;=9),3,4))))</f>
        <v>1</v>
      </c>
      <c r="D314" s="100"/>
      <c r="E314" s="67" t="s">
        <v>2418</v>
      </c>
      <c r="F314" s="66" t="s">
        <v>11113</v>
      </c>
      <c r="G314" s="45"/>
      <c r="H314" s="45"/>
      <c r="I314" s="45"/>
      <c r="J314" s="45"/>
    </row>
    <row r="315" spans="1:10" ht="14.1" customHeight="1" thickBot="1" x14ac:dyDescent="0.25">
      <c r="A315" s="100"/>
      <c r="B315" s="67" t="s">
        <v>12943</v>
      </c>
      <c r="C315" s="76">
        <v>44264</v>
      </c>
      <c r="D315" s="100"/>
      <c r="E315" s="67" t="s">
        <v>3075</v>
      </c>
      <c r="F315" s="66" t="s">
        <v>11113</v>
      </c>
      <c r="G315" s="45"/>
      <c r="H315" s="45"/>
      <c r="I315" s="45"/>
      <c r="J315" s="45"/>
    </row>
    <row r="316" spans="1:10" ht="14.1" customHeight="1" thickBot="1" x14ac:dyDescent="0.25">
      <c r="A316" s="100"/>
      <c r="B316" s="67" t="s">
        <v>1786</v>
      </c>
      <c r="C316" s="77">
        <f>IF(C315="","",IF(AND(MONTH(C315)&gt;=1,MONTH(C315)&lt;=3),1,IF(AND(MONTH(C315)&gt;=4,MONTH(C315)&lt;=6),2,IF(AND(MONTH(C315)&gt;=7,MONTH(C315)&lt;=9),3,4))))</f>
        <v>1</v>
      </c>
      <c r="D316" s="100"/>
      <c r="E316" s="67" t="s">
        <v>13194</v>
      </c>
      <c r="F316" s="66" t="s">
        <v>11113</v>
      </c>
      <c r="G316" s="45"/>
      <c r="H316" s="45"/>
      <c r="I316" s="45"/>
      <c r="J316" s="45"/>
    </row>
    <row r="317" spans="1:10" ht="14.1" customHeight="1" thickBot="1" x14ac:dyDescent="0.25">
      <c r="A317" s="45"/>
      <c r="B317" s="45"/>
      <c r="C317" s="45"/>
      <c r="D317" s="45"/>
      <c r="E317" s="45"/>
      <c r="F317" s="45"/>
      <c r="G317" s="45"/>
      <c r="H317" s="45"/>
      <c r="I317" s="45"/>
      <c r="J317" s="45"/>
    </row>
    <row r="318" spans="1:10" ht="14.1" customHeight="1" thickBot="1" x14ac:dyDescent="0.25">
      <c r="A318" s="72" t="s">
        <v>15736</v>
      </c>
      <c r="B318" s="72" t="s">
        <v>16147</v>
      </c>
      <c r="C318" s="72" t="s">
        <v>15642</v>
      </c>
      <c r="D318" s="72" t="s">
        <v>15252</v>
      </c>
      <c r="E318" s="72" t="s">
        <v>6933</v>
      </c>
      <c r="F318" s="72" t="s">
        <v>15281</v>
      </c>
      <c r="G318" s="45"/>
      <c r="H318" s="45"/>
      <c r="I318" s="45"/>
      <c r="J318" s="45"/>
    </row>
    <row r="319" spans="1:10" ht="14.1" customHeight="1" x14ac:dyDescent="0.2">
      <c r="A319" s="81">
        <v>81112201</v>
      </c>
      <c r="B319" s="69" t="str">
        <f ca="1">IFERROR(INDEX(UNSPSCDes,MATCH(INDIRECT(ADDRESS(ROW(),COLUMN()-1,4)),UNSPSCCode,0)),"")</f>
        <v>Tarifas de soporte o mantenimiento</v>
      </c>
      <c r="C319" s="81" t="s">
        <v>1449</v>
      </c>
      <c r="D319" s="81">
        <v>6</v>
      </c>
      <c r="E319" s="71">
        <v>5000</v>
      </c>
      <c r="F319" s="70">
        <f ca="1">INDIRECT(ADDRESS(ROW(),COLUMN()-2,4))*INDIRECT(ADDRESS(ROW(),COLUMN()-1,4))</f>
        <v>30000</v>
      </c>
      <c r="G319" s="45"/>
      <c r="H319" s="45"/>
      <c r="I319" s="45"/>
      <c r="J319" s="45"/>
    </row>
    <row r="320" spans="1:10" ht="27" customHeight="1" x14ac:dyDescent="0.2">
      <c r="A320" s="81">
        <v>81111812</v>
      </c>
      <c r="B320" s="69" t="str">
        <f ca="1">IFERROR(INDEX(UNSPSCDes,MATCH(INDIRECT(ADDRESS(ROW(),COLUMN()-1,4)),UNSPSCCode,0)),"")</f>
        <v>Servicio de mantenimiento o soporte del hardware del computador</v>
      </c>
      <c r="C320" s="81" t="s">
        <v>1449</v>
      </c>
      <c r="D320" s="81">
        <v>1</v>
      </c>
      <c r="E320" s="71">
        <v>77000</v>
      </c>
      <c r="F320" s="70">
        <f ca="1">INDIRECT(ADDRESS(ROW(),COLUMN()-2,4))*INDIRECT(ADDRESS(ROW(),COLUMN()-1,4))</f>
        <v>77000</v>
      </c>
      <c r="G320" s="45"/>
      <c r="H320" s="45"/>
      <c r="I320" s="45"/>
      <c r="J320" s="45"/>
    </row>
    <row r="321" spans="1:10" ht="14.1" customHeight="1" x14ac:dyDescent="0.2">
      <c r="A321" s="45"/>
      <c r="B321" s="45"/>
      <c r="C321" s="45"/>
      <c r="D321" s="45"/>
      <c r="E321" s="73" t="s">
        <v>12551</v>
      </c>
      <c r="F321" s="74">
        <f ca="1">SUM(Table319[MONTO TOTAL ESTIMADO])</f>
        <v>107000</v>
      </c>
      <c r="G321" s="45"/>
      <c r="H321" s="45" t="str">
        <f>C312</f>
        <v>Servicios</v>
      </c>
      <c r="I321" s="45" t="str">
        <f>E312</f>
        <v>No</v>
      </c>
      <c r="J321" s="45" t="str">
        <f>D312</f>
        <v>Compras por debajo del Umbral</v>
      </c>
    </row>
    <row r="322" spans="1:10" ht="14.1" customHeight="1" thickBot="1" x14ac:dyDescent="0.3"/>
    <row r="323" spans="1:10" ht="33.75" customHeight="1" thickBot="1" x14ac:dyDescent="0.25">
      <c r="A323" s="64" t="s">
        <v>16383</v>
      </c>
      <c r="B323" s="64" t="s">
        <v>161</v>
      </c>
      <c r="C323" s="64" t="s">
        <v>11725</v>
      </c>
      <c r="D323" s="64" t="s">
        <v>14379</v>
      </c>
      <c r="E323" s="64" t="s">
        <v>10963</v>
      </c>
      <c r="F323" s="64" t="s">
        <v>11096</v>
      </c>
      <c r="G323" s="45"/>
      <c r="H323" s="45"/>
      <c r="I323" s="45"/>
      <c r="J323" s="45"/>
    </row>
    <row r="324" spans="1:10" ht="13.5" customHeight="1" thickBot="1" x14ac:dyDescent="0.25">
      <c r="A324" s="85" t="s">
        <v>18840</v>
      </c>
      <c r="B324" s="85" t="s">
        <v>18841</v>
      </c>
      <c r="C324" s="66" t="s">
        <v>17798</v>
      </c>
      <c r="D324" s="66" t="s">
        <v>17483</v>
      </c>
      <c r="E324" s="66" t="s">
        <v>17854</v>
      </c>
      <c r="F324" s="66"/>
      <c r="G324" s="45"/>
      <c r="H324" s="45"/>
      <c r="I324" s="45"/>
      <c r="J324" s="45"/>
    </row>
    <row r="325" spans="1:10" ht="14.1" customHeight="1" thickBot="1" x14ac:dyDescent="0.25">
      <c r="A325" s="99" t="s">
        <v>14829</v>
      </c>
      <c r="B325" s="67" t="s">
        <v>8529</v>
      </c>
      <c r="C325" s="76">
        <v>44342</v>
      </c>
      <c r="D325" s="99" t="s">
        <v>9387</v>
      </c>
      <c r="E325" s="67" t="s">
        <v>13095</v>
      </c>
      <c r="F325" s="66" t="s">
        <v>3082</v>
      </c>
      <c r="G325" s="45"/>
      <c r="H325" s="45"/>
      <c r="I325" s="45"/>
      <c r="J325" s="45"/>
    </row>
    <row r="326" spans="1:10" ht="14.1" customHeight="1" thickBot="1" x14ac:dyDescent="0.25">
      <c r="A326" s="100"/>
      <c r="B326" s="67" t="s">
        <v>1786</v>
      </c>
      <c r="C326" s="77">
        <f>IF(C325="","",IF(AND(MONTH(C325)&gt;=1,MONTH(C325)&lt;=3),1,IF(AND(MONTH(C325)&gt;=4,MONTH(C325)&lt;=6),2,IF(AND(MONTH(C325)&gt;=7,MONTH(C325)&lt;=9),3,4))))</f>
        <v>2</v>
      </c>
      <c r="D326" s="100"/>
      <c r="E326" s="67" t="s">
        <v>2418</v>
      </c>
      <c r="F326" s="66" t="s">
        <v>11113</v>
      </c>
      <c r="G326" s="45"/>
      <c r="H326" s="45"/>
      <c r="I326" s="45"/>
      <c r="J326" s="45"/>
    </row>
    <row r="327" spans="1:10" ht="14.1" customHeight="1" thickBot="1" x14ac:dyDescent="0.25">
      <c r="A327" s="100"/>
      <c r="B327" s="67" t="s">
        <v>12943</v>
      </c>
      <c r="C327" s="76">
        <v>44362</v>
      </c>
      <c r="D327" s="100"/>
      <c r="E327" s="67" t="s">
        <v>3075</v>
      </c>
      <c r="F327" s="66" t="s">
        <v>11113</v>
      </c>
      <c r="G327" s="45"/>
      <c r="H327" s="45"/>
      <c r="I327" s="45"/>
      <c r="J327" s="45"/>
    </row>
    <row r="328" spans="1:10" ht="14.1" customHeight="1" thickBot="1" x14ac:dyDescent="0.25">
      <c r="A328" s="100"/>
      <c r="B328" s="67" t="s">
        <v>1786</v>
      </c>
      <c r="C328" s="77">
        <f>IF(C327="","",IF(AND(MONTH(C327)&gt;=1,MONTH(C327)&lt;=3),1,IF(AND(MONTH(C327)&gt;=4,MONTH(C327)&lt;=6),2,IF(AND(MONTH(C327)&gt;=7,MONTH(C327)&lt;=9),3,4))))</f>
        <v>2</v>
      </c>
      <c r="D328" s="100"/>
      <c r="E328" s="67" t="s">
        <v>13194</v>
      </c>
      <c r="F328" s="66" t="s">
        <v>11113</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15736</v>
      </c>
      <c r="B330" s="72" t="s">
        <v>16147</v>
      </c>
      <c r="C330" s="72" t="s">
        <v>15642</v>
      </c>
      <c r="D330" s="72" t="s">
        <v>15252</v>
      </c>
      <c r="E330" s="72" t="s">
        <v>6933</v>
      </c>
      <c r="F330" s="72" t="s">
        <v>15281</v>
      </c>
      <c r="G330" s="45"/>
      <c r="H330" s="45"/>
      <c r="I330" s="45"/>
      <c r="J330" s="45"/>
    </row>
    <row r="331" spans="1:10" ht="14.1" customHeight="1" x14ac:dyDescent="0.2">
      <c r="A331" s="81">
        <v>81111812</v>
      </c>
      <c r="B331" s="69" t="str">
        <f ca="1">IFERROR(INDEX(UNSPSCDes,MATCH(INDIRECT(ADDRESS(ROW(),COLUMN()-1,4)),UNSPSCCode,0)),"")</f>
        <v>Servicio de mantenimiento o soporte del hardware del computador</v>
      </c>
      <c r="C331" s="81" t="s">
        <v>1449</v>
      </c>
      <c r="D331" s="81">
        <v>1</v>
      </c>
      <c r="E331" s="71">
        <v>326996.19</v>
      </c>
      <c r="F331" s="70">
        <f ca="1">INDIRECT(ADDRESS(ROW(),COLUMN()-2,4))*INDIRECT(ADDRESS(ROW(),COLUMN()-1,4))</f>
        <v>326996.19</v>
      </c>
      <c r="G331" s="45"/>
      <c r="H331" s="45"/>
      <c r="I331" s="45"/>
      <c r="J331" s="45"/>
    </row>
    <row r="332" spans="1:10" ht="13.5" customHeight="1" x14ac:dyDescent="0.2">
      <c r="A332" s="81">
        <v>81111812</v>
      </c>
      <c r="B332" s="69" t="str">
        <f ca="1">IFERROR(INDEX(UNSPSCDes,MATCH(INDIRECT(ADDRESS(ROW(),COLUMN()-1,4)),UNSPSCCode,0)),"")</f>
        <v>Servicio de mantenimiento o soporte del hardware del computador</v>
      </c>
      <c r="C332" s="81" t="s">
        <v>1449</v>
      </c>
      <c r="D332" s="81">
        <v>1</v>
      </c>
      <c r="E332" s="71">
        <v>364516.27</v>
      </c>
      <c r="F332" s="70">
        <f ca="1">INDIRECT(ADDRESS(ROW(),COLUMN()-2,4))*INDIRECT(ADDRESS(ROW(),COLUMN()-1,4))</f>
        <v>364516.27</v>
      </c>
      <c r="G332" s="45"/>
      <c r="H332" s="45"/>
      <c r="I332" s="45"/>
      <c r="J332" s="45"/>
    </row>
    <row r="333" spans="1:10" ht="14.1" customHeight="1" x14ac:dyDescent="0.2">
      <c r="A333" s="45"/>
      <c r="B333" s="45"/>
      <c r="C333" s="45"/>
      <c r="D333" s="45"/>
      <c r="E333" s="73" t="s">
        <v>12551</v>
      </c>
      <c r="F333" s="74">
        <f ca="1">SUM(Table320[MONTO TOTAL ESTIMADO])</f>
        <v>691512.46</v>
      </c>
      <c r="G333" s="45"/>
      <c r="H333" s="45" t="str">
        <f>C324</f>
        <v>Bienes</v>
      </c>
      <c r="I333" s="45" t="str">
        <f>E324</f>
        <v>No</v>
      </c>
      <c r="J333" s="45" t="str">
        <f>D324</f>
        <v>Compras Menores</v>
      </c>
    </row>
    <row r="334" spans="1:10" ht="14.1" customHeight="1" thickBot="1" x14ac:dyDescent="0.3"/>
    <row r="335" spans="1:10" ht="33.75" customHeight="1" thickBot="1" x14ac:dyDescent="0.25">
      <c r="A335" s="64" t="s">
        <v>16383</v>
      </c>
      <c r="B335" s="64" t="s">
        <v>161</v>
      </c>
      <c r="C335" s="64" t="s">
        <v>11725</v>
      </c>
      <c r="D335" s="64" t="s">
        <v>14379</v>
      </c>
      <c r="E335" s="64" t="s">
        <v>10963</v>
      </c>
      <c r="F335" s="64" t="s">
        <v>11096</v>
      </c>
      <c r="G335" s="45"/>
      <c r="H335" s="45"/>
      <c r="I335" s="45"/>
      <c r="J335" s="45"/>
    </row>
    <row r="336" spans="1:10" ht="13.5" customHeight="1" thickBot="1" x14ac:dyDescent="0.25">
      <c r="A336" s="85" t="s">
        <v>18842</v>
      </c>
      <c r="B336" s="85" t="s">
        <v>18841</v>
      </c>
      <c r="C336" s="66" t="s">
        <v>6799</v>
      </c>
      <c r="D336" s="66" t="s">
        <v>17483</v>
      </c>
      <c r="E336" s="66" t="s">
        <v>8856</v>
      </c>
      <c r="F336" s="66"/>
      <c r="G336" s="45"/>
      <c r="H336" s="45"/>
      <c r="I336" s="45"/>
      <c r="J336" s="45"/>
    </row>
    <row r="337" spans="1:10" ht="14.1" customHeight="1" thickBot="1" x14ac:dyDescent="0.25">
      <c r="A337" s="99" t="s">
        <v>14829</v>
      </c>
      <c r="B337" s="67" t="s">
        <v>8529</v>
      </c>
      <c r="C337" s="76">
        <v>44435</v>
      </c>
      <c r="D337" s="99" t="s">
        <v>9387</v>
      </c>
      <c r="E337" s="67" t="s">
        <v>13095</v>
      </c>
      <c r="F337" s="66" t="s">
        <v>3082</v>
      </c>
      <c r="G337" s="45"/>
      <c r="H337" s="45"/>
      <c r="I337" s="45"/>
      <c r="J337" s="45"/>
    </row>
    <row r="338" spans="1:10" ht="14.1" customHeight="1" thickBot="1" x14ac:dyDescent="0.25">
      <c r="A338" s="100"/>
      <c r="B338" s="67" t="s">
        <v>1786</v>
      </c>
      <c r="C338" s="77">
        <f>IF(C337="","",IF(AND(MONTH(C337)&gt;=1,MONTH(C337)&lt;=3),1,IF(AND(MONTH(C337)&gt;=4,MONTH(C337)&lt;=6),2,IF(AND(MONTH(C337)&gt;=7,MONTH(C337)&lt;=9),3,4))))</f>
        <v>3</v>
      </c>
      <c r="D338" s="100"/>
      <c r="E338" s="67" t="s">
        <v>2418</v>
      </c>
      <c r="F338" s="66" t="s">
        <v>11113</v>
      </c>
      <c r="G338" s="45"/>
      <c r="H338" s="45"/>
      <c r="I338" s="45"/>
      <c r="J338" s="45"/>
    </row>
    <row r="339" spans="1:10" ht="14.1" customHeight="1" thickBot="1" x14ac:dyDescent="0.25">
      <c r="A339" s="100"/>
      <c r="B339" s="67" t="s">
        <v>12943</v>
      </c>
      <c r="C339" s="76">
        <v>44491</v>
      </c>
      <c r="D339" s="100"/>
      <c r="E339" s="67" t="s">
        <v>3075</v>
      </c>
      <c r="F339" s="66" t="s">
        <v>11113</v>
      </c>
      <c r="G339" s="45"/>
      <c r="H339" s="45"/>
      <c r="I339" s="45"/>
      <c r="J339" s="45"/>
    </row>
    <row r="340" spans="1:10" ht="14.1" customHeight="1" thickBot="1" x14ac:dyDescent="0.25">
      <c r="A340" s="100"/>
      <c r="B340" s="67" t="s">
        <v>1786</v>
      </c>
      <c r="C340" s="77">
        <f>IF(C339="","",IF(AND(MONTH(C339)&gt;=1,MONTH(C339)&lt;=3),1,IF(AND(MONTH(C339)&gt;=4,MONTH(C339)&lt;=6),2,IF(AND(MONTH(C339)&gt;=7,MONTH(C339)&lt;=9),3,4))))</f>
        <v>4</v>
      </c>
      <c r="D340" s="100"/>
      <c r="E340" s="67" t="s">
        <v>13194</v>
      </c>
      <c r="F340" s="66" t="s">
        <v>11113</v>
      </c>
      <c r="G340" s="45"/>
      <c r="H340" s="45"/>
      <c r="I340" s="45"/>
      <c r="J340" s="45"/>
    </row>
    <row r="341" spans="1:10" ht="14.1" customHeight="1" thickBot="1" x14ac:dyDescent="0.25">
      <c r="A341" s="45"/>
      <c r="B341" s="45"/>
      <c r="C341" s="45"/>
      <c r="D341" s="45"/>
      <c r="E341" s="45"/>
      <c r="F341" s="45"/>
      <c r="G341" s="45"/>
      <c r="H341" s="45"/>
      <c r="I341" s="45"/>
      <c r="J341" s="45"/>
    </row>
    <row r="342" spans="1:10" ht="14.1" customHeight="1" thickBot="1" x14ac:dyDescent="0.25">
      <c r="A342" s="72" t="s">
        <v>15736</v>
      </c>
      <c r="B342" s="72" t="s">
        <v>16147</v>
      </c>
      <c r="C342" s="72" t="s">
        <v>15642</v>
      </c>
      <c r="D342" s="72" t="s">
        <v>15252</v>
      </c>
      <c r="E342" s="72" t="s">
        <v>6933</v>
      </c>
      <c r="F342" s="72" t="s">
        <v>15281</v>
      </c>
      <c r="G342" s="45"/>
      <c r="H342" s="45"/>
      <c r="I342" s="45"/>
      <c r="J342" s="45"/>
    </row>
    <row r="343" spans="1:10" ht="27" customHeight="1" x14ac:dyDescent="0.2">
      <c r="A343" s="81">
        <v>81111812</v>
      </c>
      <c r="B343" s="69" t="str">
        <f ca="1">IFERROR(INDEX(UNSPSCDes,MATCH(INDIRECT(ADDRESS(ROW(),COLUMN()-1,4)),UNSPSCCode,0)),"")</f>
        <v>Servicio de mantenimiento o soporte del hardware del computador</v>
      </c>
      <c r="C343" s="81" t="s">
        <v>1449</v>
      </c>
      <c r="D343" s="81">
        <v>1</v>
      </c>
      <c r="E343" s="71">
        <v>392940</v>
      </c>
      <c r="F343" s="70">
        <f ca="1">INDIRECT(ADDRESS(ROW(),COLUMN()-2,4))*INDIRECT(ADDRESS(ROW(),COLUMN()-1,4))</f>
        <v>392940</v>
      </c>
      <c r="G343" s="45"/>
      <c r="H343" s="45"/>
      <c r="I343" s="45"/>
      <c r="J343" s="45"/>
    </row>
    <row r="344" spans="1:10" ht="14.1" customHeight="1" x14ac:dyDescent="0.2">
      <c r="A344" s="45"/>
      <c r="B344" s="45"/>
      <c r="C344" s="45"/>
      <c r="D344" s="45"/>
      <c r="E344" s="73" t="s">
        <v>12551</v>
      </c>
      <c r="F344" s="74">
        <f ca="1">SUM(Table321[MONTO TOTAL ESTIMADO])</f>
        <v>392940</v>
      </c>
      <c r="G344" s="45"/>
      <c r="H344" s="45" t="str">
        <f>C336</f>
        <v>Servicios</v>
      </c>
      <c r="I344" s="45" t="str">
        <f>E336</f>
        <v>Sí</v>
      </c>
      <c r="J344" s="45" t="str">
        <f>D336</f>
        <v>Compras Menores</v>
      </c>
    </row>
    <row r="345" spans="1:10" ht="14.1" customHeight="1" thickBot="1" x14ac:dyDescent="0.3"/>
    <row r="346" spans="1:10" ht="33.75" customHeight="1" thickBot="1" x14ac:dyDescent="0.25">
      <c r="A346" s="64" t="s">
        <v>16383</v>
      </c>
      <c r="B346" s="64" t="s">
        <v>161</v>
      </c>
      <c r="C346" s="64" t="s">
        <v>11725</v>
      </c>
      <c r="D346" s="64" t="s">
        <v>14379</v>
      </c>
      <c r="E346" s="64" t="s">
        <v>10963</v>
      </c>
      <c r="F346" s="64" t="s">
        <v>11096</v>
      </c>
      <c r="G346" s="45"/>
      <c r="H346" s="45"/>
      <c r="I346" s="45"/>
      <c r="J346" s="45"/>
    </row>
    <row r="347" spans="1:10" ht="13.5" customHeight="1" thickBot="1" x14ac:dyDescent="0.25">
      <c r="A347" s="85" t="s">
        <v>18843</v>
      </c>
      <c r="B347" s="85" t="s">
        <v>18841</v>
      </c>
      <c r="C347" s="66" t="s">
        <v>6799</v>
      </c>
      <c r="D347" s="66" t="s">
        <v>17483</v>
      </c>
      <c r="E347" s="66" t="s">
        <v>17854</v>
      </c>
      <c r="F347" s="66"/>
      <c r="G347" s="45"/>
      <c r="H347" s="45"/>
      <c r="I347" s="45"/>
      <c r="J347" s="45"/>
    </row>
    <row r="348" spans="1:10" ht="14.1" customHeight="1" thickBot="1" x14ac:dyDescent="0.25">
      <c r="A348" s="99" t="s">
        <v>14829</v>
      </c>
      <c r="B348" s="67" t="s">
        <v>8529</v>
      </c>
      <c r="C348" s="76">
        <v>44528</v>
      </c>
      <c r="D348" s="99" t="s">
        <v>9387</v>
      </c>
      <c r="E348" s="67" t="s">
        <v>13095</v>
      </c>
      <c r="F348" s="66" t="s">
        <v>3082</v>
      </c>
      <c r="G348" s="45"/>
      <c r="H348" s="45"/>
      <c r="I348" s="45"/>
      <c r="J348" s="45"/>
    </row>
    <row r="349" spans="1:10" ht="14.1" customHeight="1" thickBot="1" x14ac:dyDescent="0.25">
      <c r="A349" s="100"/>
      <c r="B349" s="67" t="s">
        <v>1786</v>
      </c>
      <c r="C349" s="77">
        <f>IF(C348="","",IF(AND(MONTH(C348)&gt;=1,MONTH(C348)&lt;=3),1,IF(AND(MONTH(C348)&gt;=4,MONTH(C348)&lt;=6),2,IF(AND(MONTH(C348)&gt;=7,MONTH(C348)&lt;=9),3,4))))</f>
        <v>4</v>
      </c>
      <c r="D349" s="100"/>
      <c r="E349" s="67" t="s">
        <v>2418</v>
      </c>
      <c r="F349" s="66" t="s">
        <v>11113</v>
      </c>
      <c r="G349" s="45"/>
      <c r="H349" s="45"/>
      <c r="I349" s="45"/>
      <c r="J349" s="45"/>
    </row>
    <row r="350" spans="1:10" ht="14.1" customHeight="1" thickBot="1" x14ac:dyDescent="0.25">
      <c r="A350" s="100"/>
      <c r="B350" s="67" t="s">
        <v>12943</v>
      </c>
      <c r="C350" s="76">
        <v>44547</v>
      </c>
      <c r="D350" s="100"/>
      <c r="E350" s="67" t="s">
        <v>3075</v>
      </c>
      <c r="F350" s="66" t="s">
        <v>11113</v>
      </c>
      <c r="G350" s="45"/>
      <c r="H350" s="45"/>
      <c r="I350" s="45"/>
      <c r="J350" s="45"/>
    </row>
    <row r="351" spans="1:10" ht="14.1" customHeight="1" thickBot="1" x14ac:dyDescent="0.25">
      <c r="A351" s="100"/>
      <c r="B351" s="67" t="s">
        <v>1786</v>
      </c>
      <c r="C351" s="77">
        <f>IF(C350="","",IF(AND(MONTH(C350)&gt;=1,MONTH(C350)&lt;=3),1,IF(AND(MONTH(C350)&gt;=4,MONTH(C350)&lt;=6),2,IF(AND(MONTH(C350)&gt;=7,MONTH(C350)&lt;=9),3,4))))</f>
        <v>4</v>
      </c>
      <c r="D351" s="100"/>
      <c r="E351" s="67" t="s">
        <v>13194</v>
      </c>
      <c r="F351" s="66" t="s">
        <v>11113</v>
      </c>
      <c r="G351" s="45"/>
      <c r="H351" s="45"/>
      <c r="I351" s="45"/>
      <c r="J351" s="45"/>
    </row>
    <row r="352" spans="1:10" ht="14.1" customHeight="1" thickBot="1" x14ac:dyDescent="0.25">
      <c r="A352" s="45"/>
      <c r="B352" s="45"/>
      <c r="C352" s="45"/>
      <c r="D352" s="45"/>
      <c r="E352" s="45"/>
      <c r="F352" s="45"/>
      <c r="G352" s="45"/>
      <c r="H352" s="45"/>
      <c r="I352" s="45"/>
      <c r="J352" s="45"/>
    </row>
    <row r="353" spans="1:10" ht="14.1" customHeight="1" thickBot="1" x14ac:dyDescent="0.25">
      <c r="A353" s="72" t="s">
        <v>15736</v>
      </c>
      <c r="B353" s="72" t="s">
        <v>16147</v>
      </c>
      <c r="C353" s="72" t="s">
        <v>15642</v>
      </c>
      <c r="D353" s="72" t="s">
        <v>15252</v>
      </c>
      <c r="E353" s="72" t="s">
        <v>6933</v>
      </c>
      <c r="F353" s="72" t="s">
        <v>15281</v>
      </c>
      <c r="G353" s="45"/>
      <c r="H353" s="45"/>
      <c r="I353" s="45"/>
      <c r="J353" s="45"/>
    </row>
    <row r="354" spans="1:10" ht="27" customHeight="1" x14ac:dyDescent="0.2">
      <c r="A354" s="81">
        <v>81111812</v>
      </c>
      <c r="B354" s="69" t="str">
        <f ca="1">IFERROR(INDEX(UNSPSCDes,MATCH(INDIRECT(ADDRESS(ROW(),COLUMN()-1,4)),UNSPSCCode,0)),"")</f>
        <v>Servicio de mantenimiento o soporte del hardware del computador</v>
      </c>
      <c r="C354" s="81" t="s">
        <v>1449</v>
      </c>
      <c r="D354" s="81">
        <v>1</v>
      </c>
      <c r="E354" s="71">
        <v>724880.38</v>
      </c>
      <c r="F354" s="70">
        <f ca="1">INDIRECT(ADDRESS(ROW(),COLUMN()-2,4))*INDIRECT(ADDRESS(ROW(),COLUMN()-1,4))</f>
        <v>724880.38</v>
      </c>
      <c r="G354" s="45"/>
      <c r="H354" s="45"/>
      <c r="I354" s="45"/>
      <c r="J354" s="45"/>
    </row>
    <row r="355" spans="1:10" ht="14.1" customHeight="1" x14ac:dyDescent="0.2">
      <c r="A355" s="45"/>
      <c r="B355" s="45"/>
      <c r="C355" s="45"/>
      <c r="D355" s="45"/>
      <c r="E355" s="73" t="s">
        <v>12551</v>
      </c>
      <c r="F355" s="74">
        <f ca="1">SUM(Table322[MONTO TOTAL ESTIMADO])</f>
        <v>724880.38</v>
      </c>
      <c r="G355" s="45"/>
      <c r="H355" s="45" t="str">
        <f>C347</f>
        <v>Servicios</v>
      </c>
      <c r="I355" s="45" t="str">
        <f>E347</f>
        <v>No</v>
      </c>
      <c r="J355" s="45" t="str">
        <f>D347</f>
        <v>Compras Menores</v>
      </c>
    </row>
    <row r="356" spans="1:10" ht="14.1" customHeight="1" thickBot="1" x14ac:dyDescent="0.3"/>
    <row r="357" spans="1:10" ht="33.75" customHeight="1" thickBot="1" x14ac:dyDescent="0.25">
      <c r="A357" s="64" t="s">
        <v>16383</v>
      </c>
      <c r="B357" s="64" t="s">
        <v>161</v>
      </c>
      <c r="C357" s="64" t="s">
        <v>11725</v>
      </c>
      <c r="D357" s="64" t="s">
        <v>14379</v>
      </c>
      <c r="E357" s="64" t="s">
        <v>10963</v>
      </c>
      <c r="F357" s="64" t="s">
        <v>11096</v>
      </c>
      <c r="G357" s="45"/>
      <c r="H357" s="45"/>
      <c r="I357" s="45"/>
      <c r="J357" s="45"/>
    </row>
    <row r="358" spans="1:10" ht="13.5" customHeight="1" thickBot="1" x14ac:dyDescent="0.25">
      <c r="A358" s="85" t="s">
        <v>18844</v>
      </c>
      <c r="B358" s="66" t="s">
        <v>18841</v>
      </c>
      <c r="C358" s="66" t="s">
        <v>17798</v>
      </c>
      <c r="D358" s="66" t="s">
        <v>10172</v>
      </c>
      <c r="E358" s="66" t="s">
        <v>17854</v>
      </c>
      <c r="F358" s="66"/>
      <c r="G358" s="45"/>
      <c r="H358" s="45"/>
      <c r="I358" s="45"/>
      <c r="J358" s="45"/>
    </row>
    <row r="359" spans="1:10" ht="14.1" customHeight="1" thickBot="1" x14ac:dyDescent="0.25">
      <c r="A359" s="99" t="s">
        <v>14829</v>
      </c>
      <c r="B359" s="67" t="s">
        <v>8529</v>
      </c>
      <c r="C359" s="76">
        <v>44265</v>
      </c>
      <c r="D359" s="99" t="s">
        <v>9387</v>
      </c>
      <c r="E359" s="67" t="s">
        <v>13095</v>
      </c>
      <c r="F359" s="66" t="s">
        <v>3082</v>
      </c>
      <c r="G359" s="45"/>
      <c r="H359" s="45"/>
      <c r="I359" s="45"/>
      <c r="J359" s="45"/>
    </row>
    <row r="360" spans="1:10" ht="14.1" customHeight="1" thickBot="1" x14ac:dyDescent="0.25">
      <c r="A360" s="100"/>
      <c r="B360" s="67" t="s">
        <v>1786</v>
      </c>
      <c r="C360" s="77">
        <f>IF(C359="","",IF(AND(MONTH(C359)&gt;=1,MONTH(C359)&lt;=3),1,IF(AND(MONTH(C359)&gt;=4,MONTH(C359)&lt;=6),2,IF(AND(MONTH(C359)&gt;=7,MONTH(C359)&lt;=9),3,4))))</f>
        <v>1</v>
      </c>
      <c r="D360" s="100"/>
      <c r="E360" s="67" t="s">
        <v>2418</v>
      </c>
      <c r="F360" s="66" t="s">
        <v>11113</v>
      </c>
      <c r="G360" s="45"/>
      <c r="H360" s="45"/>
      <c r="I360" s="45"/>
      <c r="J360" s="45"/>
    </row>
    <row r="361" spans="1:10" ht="14.1" customHeight="1" thickBot="1" x14ac:dyDescent="0.25">
      <c r="A361" s="100"/>
      <c r="B361" s="67" t="s">
        <v>12943</v>
      </c>
      <c r="C361" s="76">
        <v>44269</v>
      </c>
      <c r="D361" s="100"/>
      <c r="E361" s="67" t="s">
        <v>3075</v>
      </c>
      <c r="F361" s="66" t="s">
        <v>11113</v>
      </c>
      <c r="G361" s="45"/>
      <c r="H361" s="45"/>
      <c r="I361" s="45"/>
      <c r="J361" s="45"/>
    </row>
    <row r="362" spans="1:10" ht="14.1" customHeight="1" thickBot="1" x14ac:dyDescent="0.25">
      <c r="A362" s="100"/>
      <c r="B362" s="67" t="s">
        <v>1786</v>
      </c>
      <c r="C362" s="77">
        <f>IF(C361="","",IF(AND(MONTH(C361)&gt;=1,MONTH(C361)&lt;=3),1,IF(AND(MONTH(C361)&gt;=4,MONTH(C361)&lt;=6),2,IF(AND(MONTH(C361)&gt;=7,MONTH(C361)&lt;=9),3,4))))</f>
        <v>1</v>
      </c>
      <c r="D362" s="100"/>
      <c r="E362" s="67" t="s">
        <v>13194</v>
      </c>
      <c r="F362" s="66" t="s">
        <v>11113</v>
      </c>
      <c r="G362" s="45"/>
      <c r="H362" s="45"/>
      <c r="I362" s="45"/>
      <c r="J362" s="45"/>
    </row>
    <row r="363" spans="1:10" ht="14.1" customHeight="1" thickBot="1" x14ac:dyDescent="0.25">
      <c r="A363" s="45"/>
      <c r="B363" s="45"/>
      <c r="C363" s="45"/>
      <c r="D363" s="45"/>
      <c r="E363" s="45"/>
      <c r="F363" s="45"/>
      <c r="G363" s="45"/>
      <c r="H363" s="45"/>
      <c r="I363" s="45"/>
      <c r="J363" s="45"/>
    </row>
    <row r="364" spans="1:10" ht="14.1" customHeight="1" thickBot="1" x14ac:dyDescent="0.25">
      <c r="A364" s="72" t="s">
        <v>15736</v>
      </c>
      <c r="B364" s="72" t="s">
        <v>16147</v>
      </c>
      <c r="C364" s="72" t="s">
        <v>15642</v>
      </c>
      <c r="D364" s="72" t="s">
        <v>15252</v>
      </c>
      <c r="E364" s="72" t="s">
        <v>6933</v>
      </c>
      <c r="F364" s="72" t="s">
        <v>15281</v>
      </c>
      <c r="G364" s="45"/>
      <c r="H364" s="45"/>
      <c r="I364" s="45"/>
      <c r="J364" s="45"/>
    </row>
    <row r="365" spans="1:10" ht="14.1" customHeight="1" x14ac:dyDescent="0.2">
      <c r="A365" s="81">
        <v>50202310</v>
      </c>
      <c r="B365" s="69" t="str">
        <f ca="1">IFERROR(INDEX(UNSPSCDes,MATCH(INDIRECT(ADDRESS(ROW(),COLUMN()-1,4)),UNSPSCCode,0)),"")</f>
        <v>Agua mineral</v>
      </c>
      <c r="C365" s="81" t="s">
        <v>4737</v>
      </c>
      <c r="D365" s="81">
        <v>200</v>
      </c>
      <c r="E365" s="71">
        <v>60</v>
      </c>
      <c r="F365" s="70">
        <f ca="1">INDIRECT(ADDRESS(ROW(),COLUMN()-2,4))*INDIRECT(ADDRESS(ROW(),COLUMN()-1,4))</f>
        <v>12000</v>
      </c>
      <c r="G365" s="45"/>
      <c r="H365" s="45"/>
      <c r="I365" s="45"/>
      <c r="J365" s="45"/>
    </row>
    <row r="366" spans="1:10" ht="13.5" customHeight="1" x14ac:dyDescent="0.2">
      <c r="A366" s="81">
        <v>50202310</v>
      </c>
      <c r="B366" s="69" t="str">
        <f ca="1">IFERROR(INDEX(UNSPSCDes,MATCH(INDIRECT(ADDRESS(ROW(),COLUMN()-1,4)),UNSPSCCode,0)),"")</f>
        <v>Agua mineral</v>
      </c>
      <c r="C366" s="86" t="s">
        <v>9561</v>
      </c>
      <c r="D366" s="81">
        <v>175</v>
      </c>
      <c r="E366" s="71">
        <v>135</v>
      </c>
      <c r="F366" s="70">
        <f ca="1">INDIRECT(ADDRESS(ROW(),COLUMN()-2,4))*INDIRECT(ADDRESS(ROW(),COLUMN()-1,4))</f>
        <v>23625</v>
      </c>
      <c r="G366" s="45"/>
      <c r="H366" s="45"/>
      <c r="I366" s="45"/>
      <c r="J366" s="45"/>
    </row>
    <row r="367" spans="1:10" ht="14.1" customHeight="1" x14ac:dyDescent="0.2">
      <c r="A367" s="45"/>
      <c r="B367" s="45"/>
      <c r="C367" s="45"/>
      <c r="D367" s="45"/>
      <c r="E367" s="73" t="s">
        <v>12551</v>
      </c>
      <c r="F367" s="74">
        <f ca="1">SUM(Table323[MONTO TOTAL ESTIMADO])</f>
        <v>35625</v>
      </c>
      <c r="G367" s="45"/>
      <c r="H367" s="45" t="str">
        <f>C358</f>
        <v>Bienes</v>
      </c>
      <c r="I367" s="45" t="str">
        <f>E358</f>
        <v>No</v>
      </c>
      <c r="J367" s="45" t="str">
        <f>D358</f>
        <v>Compras por debajo del Umbral</v>
      </c>
    </row>
    <row r="368" spans="1:10" ht="14.1" customHeight="1" thickBot="1" x14ac:dyDescent="0.3"/>
    <row r="369" spans="1:10" ht="33.75" customHeight="1" thickBot="1" x14ac:dyDescent="0.25">
      <c r="A369" s="64" t="s">
        <v>16383</v>
      </c>
      <c r="B369" s="64" t="s">
        <v>161</v>
      </c>
      <c r="C369" s="64" t="s">
        <v>11725</v>
      </c>
      <c r="D369" s="64" t="s">
        <v>14379</v>
      </c>
      <c r="E369" s="64" t="s">
        <v>10963</v>
      </c>
      <c r="F369" s="64" t="s">
        <v>11096</v>
      </c>
      <c r="G369" s="45"/>
      <c r="H369" s="45"/>
      <c r="I369" s="45"/>
      <c r="J369" s="45"/>
    </row>
    <row r="370" spans="1:10" ht="14.1" customHeight="1" thickBot="1" x14ac:dyDescent="0.25">
      <c r="A370" s="85" t="s">
        <v>18844</v>
      </c>
      <c r="B370" s="66" t="s">
        <v>18841</v>
      </c>
      <c r="C370" s="66" t="s">
        <v>17798</v>
      </c>
      <c r="D370" s="66" t="s">
        <v>10172</v>
      </c>
      <c r="E370" s="66" t="s">
        <v>17854</v>
      </c>
      <c r="F370" s="66"/>
      <c r="G370" s="45"/>
      <c r="H370" s="45"/>
      <c r="I370" s="45"/>
      <c r="J370" s="45"/>
    </row>
    <row r="371" spans="1:10" ht="14.1" customHeight="1" thickBot="1" x14ac:dyDescent="0.25">
      <c r="A371" s="99" t="s">
        <v>14829</v>
      </c>
      <c r="B371" s="67" t="s">
        <v>8529</v>
      </c>
      <c r="C371" s="76">
        <v>44361</v>
      </c>
      <c r="D371" s="99" t="s">
        <v>9387</v>
      </c>
      <c r="E371" s="67" t="s">
        <v>13095</v>
      </c>
      <c r="F371" s="66" t="s">
        <v>3082</v>
      </c>
      <c r="G371" s="45"/>
      <c r="H371" s="45"/>
      <c r="I371" s="45"/>
      <c r="J371" s="45"/>
    </row>
    <row r="372" spans="1:10" ht="14.1" customHeight="1" thickBot="1" x14ac:dyDescent="0.25">
      <c r="A372" s="100"/>
      <c r="B372" s="67" t="s">
        <v>1786</v>
      </c>
      <c r="C372" s="77">
        <f>IF(C371="","",IF(AND(MONTH(C371)&gt;=1,MONTH(C371)&lt;=3),1,IF(AND(MONTH(C371)&gt;=4,MONTH(C371)&lt;=6),2,IF(AND(MONTH(C371)&gt;=7,MONTH(C371)&lt;=9),3,4))))</f>
        <v>2</v>
      </c>
      <c r="D372" s="100"/>
      <c r="E372" s="67" t="s">
        <v>2418</v>
      </c>
      <c r="F372" s="66" t="s">
        <v>11113</v>
      </c>
      <c r="G372" s="45"/>
      <c r="H372" s="45"/>
      <c r="I372" s="45"/>
      <c r="J372" s="45"/>
    </row>
    <row r="373" spans="1:10" ht="14.1" customHeight="1" thickBot="1" x14ac:dyDescent="0.25">
      <c r="A373" s="100"/>
      <c r="B373" s="67" t="s">
        <v>12943</v>
      </c>
      <c r="C373" s="76">
        <v>44367</v>
      </c>
      <c r="D373" s="100"/>
      <c r="E373" s="67" t="s">
        <v>3075</v>
      </c>
      <c r="F373" s="66" t="s">
        <v>11113</v>
      </c>
      <c r="G373" s="45"/>
      <c r="H373" s="45"/>
      <c r="I373" s="45"/>
      <c r="J373" s="45"/>
    </row>
    <row r="374" spans="1:10" ht="14.1" customHeight="1" thickBot="1" x14ac:dyDescent="0.25">
      <c r="A374" s="100"/>
      <c r="B374" s="67" t="s">
        <v>1786</v>
      </c>
      <c r="C374" s="77">
        <f>IF(C373="","",IF(AND(MONTH(C373)&gt;=1,MONTH(C373)&lt;=3),1,IF(AND(MONTH(C373)&gt;=4,MONTH(C373)&lt;=6),2,IF(AND(MONTH(C373)&gt;=7,MONTH(C373)&lt;=9),3,4))))</f>
        <v>2</v>
      </c>
      <c r="D374" s="100"/>
      <c r="E374" s="67" t="s">
        <v>13194</v>
      </c>
      <c r="F374" s="66" t="s">
        <v>11113</v>
      </c>
      <c r="G374" s="45"/>
      <c r="H374" s="45"/>
      <c r="I374" s="45"/>
      <c r="J374" s="45"/>
    </row>
    <row r="375" spans="1:10" ht="14.1" customHeight="1" thickBot="1" x14ac:dyDescent="0.25">
      <c r="A375" s="45"/>
      <c r="B375" s="45"/>
      <c r="C375" s="45"/>
      <c r="D375" s="45"/>
      <c r="E375" s="45"/>
      <c r="F375" s="45"/>
      <c r="G375" s="45"/>
      <c r="H375" s="45"/>
      <c r="I375" s="45"/>
      <c r="J375" s="45"/>
    </row>
    <row r="376" spans="1:10" ht="14.1" customHeight="1" thickBot="1" x14ac:dyDescent="0.25">
      <c r="A376" s="72" t="s">
        <v>15736</v>
      </c>
      <c r="B376" s="72" t="s">
        <v>16147</v>
      </c>
      <c r="C376" s="72" t="s">
        <v>15642</v>
      </c>
      <c r="D376" s="72" t="s">
        <v>15252</v>
      </c>
      <c r="E376" s="72" t="s">
        <v>6933</v>
      </c>
      <c r="F376" s="72" t="s">
        <v>15281</v>
      </c>
      <c r="G376" s="45"/>
      <c r="H376" s="45"/>
      <c r="I376" s="45"/>
      <c r="J376" s="45"/>
    </row>
    <row r="377" spans="1:10" ht="14.1" customHeight="1" x14ac:dyDescent="0.2">
      <c r="A377" s="81">
        <v>50202310</v>
      </c>
      <c r="B377" s="69" t="str">
        <f ca="1">IFERROR(INDEX(UNSPSCDes,MATCH(INDIRECT(ADDRESS(ROW(),COLUMN()-1,4)),UNSPSCCode,0)),"")</f>
        <v>Agua mineral</v>
      </c>
      <c r="C377" s="81" t="s">
        <v>4737</v>
      </c>
      <c r="D377" s="81">
        <v>200</v>
      </c>
      <c r="E377" s="71">
        <v>60</v>
      </c>
      <c r="F377" s="70">
        <f ca="1">INDIRECT(ADDRESS(ROW(),COLUMN()-2,4))*INDIRECT(ADDRESS(ROW(),COLUMN()-1,4))</f>
        <v>12000</v>
      </c>
      <c r="G377" s="45"/>
      <c r="H377" s="45"/>
      <c r="I377" s="45"/>
      <c r="J377" s="45"/>
    </row>
    <row r="378" spans="1:10" ht="13.5" customHeight="1" x14ac:dyDescent="0.2">
      <c r="A378" s="81">
        <v>50202310</v>
      </c>
      <c r="B378" s="69" t="str">
        <f ca="1">IFERROR(INDEX(UNSPSCDes,MATCH(INDIRECT(ADDRESS(ROW(),COLUMN()-1,4)),UNSPSCCode,0)),"")</f>
        <v>Agua mineral</v>
      </c>
      <c r="C378" s="86" t="s">
        <v>9561</v>
      </c>
      <c r="D378" s="81">
        <v>175</v>
      </c>
      <c r="E378" s="71">
        <v>135</v>
      </c>
      <c r="F378" s="70">
        <f ca="1">INDIRECT(ADDRESS(ROW(),COLUMN()-2,4))*INDIRECT(ADDRESS(ROW(),COLUMN()-1,4))</f>
        <v>23625</v>
      </c>
      <c r="G378" s="45"/>
      <c r="H378" s="45"/>
      <c r="I378" s="45"/>
      <c r="J378" s="45"/>
    </row>
    <row r="379" spans="1:10" ht="13.5" customHeight="1" x14ac:dyDescent="0.2">
      <c r="A379" s="81">
        <v>50201709</v>
      </c>
      <c r="B379" s="69" t="str">
        <f ca="1">IFERROR(INDEX(UNSPSCDes,MATCH(INDIRECT(ADDRESS(ROW(),COLUMN()-1,4)),UNSPSCCode,0)),"")</f>
        <v>Café instantáneo</v>
      </c>
      <c r="C379" s="86" t="s">
        <v>4737</v>
      </c>
      <c r="D379" s="81">
        <v>400</v>
      </c>
      <c r="E379" s="71">
        <v>180</v>
      </c>
      <c r="F379" s="70">
        <f ca="1">INDIRECT(ADDRESS(ROW(),COLUMN()-2,4))*INDIRECT(ADDRESS(ROW(),COLUMN()-1,4))</f>
        <v>72000</v>
      </c>
      <c r="G379" s="45"/>
      <c r="H379" s="45"/>
      <c r="I379" s="45"/>
      <c r="J379" s="45"/>
    </row>
    <row r="380" spans="1:10" ht="14.1" customHeight="1" x14ac:dyDescent="0.2">
      <c r="A380" s="45"/>
      <c r="B380" s="45"/>
      <c r="C380" s="45"/>
      <c r="D380" s="45"/>
      <c r="E380" s="73" t="s">
        <v>12551</v>
      </c>
      <c r="F380" s="74">
        <f ca="1">SUM(Table324[MONTO TOTAL ESTIMADO])</f>
        <v>107625</v>
      </c>
      <c r="G380" s="45"/>
      <c r="H380" s="45" t="str">
        <f>C370</f>
        <v>Bienes</v>
      </c>
      <c r="I380" s="45" t="str">
        <f>E370</f>
        <v>No</v>
      </c>
      <c r="J380" s="45" t="str">
        <f>D370</f>
        <v>Compras por debajo del Umbral</v>
      </c>
    </row>
    <row r="381" spans="1:10" ht="14.1" customHeight="1" thickBot="1" x14ac:dyDescent="0.3"/>
    <row r="382" spans="1:10" ht="33.75" customHeight="1" thickBot="1" x14ac:dyDescent="0.25">
      <c r="A382" s="64" t="s">
        <v>16383</v>
      </c>
      <c r="B382" s="64" t="s">
        <v>161</v>
      </c>
      <c r="C382" s="64" t="s">
        <v>11725</v>
      </c>
      <c r="D382" s="64" t="s">
        <v>14379</v>
      </c>
      <c r="E382" s="64" t="s">
        <v>10963</v>
      </c>
      <c r="F382" s="64" t="s">
        <v>11096</v>
      </c>
      <c r="G382" s="45"/>
      <c r="H382" s="45"/>
      <c r="I382" s="45"/>
      <c r="J382" s="45"/>
    </row>
    <row r="383" spans="1:10" ht="14.1" customHeight="1" thickBot="1" x14ac:dyDescent="0.25">
      <c r="A383" s="85" t="s">
        <v>18844</v>
      </c>
      <c r="B383" s="66" t="s">
        <v>18841</v>
      </c>
      <c r="C383" s="66" t="s">
        <v>17798</v>
      </c>
      <c r="D383" s="66" t="s">
        <v>10172</v>
      </c>
      <c r="E383" s="66" t="s">
        <v>17854</v>
      </c>
      <c r="F383" s="66"/>
      <c r="G383" s="45"/>
      <c r="H383" s="45"/>
      <c r="I383" s="45"/>
      <c r="J383" s="45"/>
    </row>
    <row r="384" spans="1:10" ht="14.1" customHeight="1" thickBot="1" x14ac:dyDescent="0.25">
      <c r="A384" s="99" t="s">
        <v>14829</v>
      </c>
      <c r="B384" s="67" t="s">
        <v>8529</v>
      </c>
      <c r="C384" s="76">
        <v>44454</v>
      </c>
      <c r="D384" s="99" t="s">
        <v>9387</v>
      </c>
      <c r="E384" s="67" t="s">
        <v>13095</v>
      </c>
      <c r="F384" s="66" t="s">
        <v>3082</v>
      </c>
      <c r="G384" s="45"/>
      <c r="H384" s="45"/>
      <c r="I384" s="45"/>
      <c r="J384" s="45"/>
    </row>
    <row r="385" spans="1:10" ht="14.1" customHeight="1" thickBot="1" x14ac:dyDescent="0.25">
      <c r="A385" s="100"/>
      <c r="B385" s="67" t="s">
        <v>1786</v>
      </c>
      <c r="C385" s="77">
        <f>IF(C384="","",IF(AND(MONTH(C384)&gt;=1,MONTH(C384)&lt;=3),1,IF(AND(MONTH(C384)&gt;=4,MONTH(C384)&lt;=6),2,IF(AND(MONTH(C384)&gt;=7,MONTH(C384)&lt;=9),3,4))))</f>
        <v>3</v>
      </c>
      <c r="D385" s="100"/>
      <c r="E385" s="67" t="s">
        <v>2418</v>
      </c>
      <c r="F385" s="66" t="s">
        <v>11113</v>
      </c>
      <c r="G385" s="45"/>
      <c r="H385" s="45"/>
      <c r="I385" s="45"/>
      <c r="J385" s="45"/>
    </row>
    <row r="386" spans="1:10" ht="14.1" customHeight="1" thickBot="1" x14ac:dyDescent="0.25">
      <c r="A386" s="100"/>
      <c r="B386" s="67" t="s">
        <v>12943</v>
      </c>
      <c r="C386" s="76">
        <v>44459</v>
      </c>
      <c r="D386" s="100"/>
      <c r="E386" s="67" t="s">
        <v>3075</v>
      </c>
      <c r="F386" s="66" t="s">
        <v>11113</v>
      </c>
      <c r="G386" s="45"/>
      <c r="H386" s="45"/>
      <c r="I386" s="45"/>
      <c r="J386" s="45"/>
    </row>
    <row r="387" spans="1:10" ht="14.1" customHeight="1" thickBot="1" x14ac:dyDescent="0.25">
      <c r="A387" s="100"/>
      <c r="B387" s="67" t="s">
        <v>1786</v>
      </c>
      <c r="C387" s="77">
        <f>IF(C386="","",IF(AND(MONTH(C386)&gt;=1,MONTH(C386)&lt;=3),1,IF(AND(MONTH(C386)&gt;=4,MONTH(C386)&lt;=6),2,IF(AND(MONTH(C386)&gt;=7,MONTH(C386)&lt;=9),3,4))))</f>
        <v>3</v>
      </c>
      <c r="D387" s="100"/>
      <c r="E387" s="67" t="s">
        <v>13194</v>
      </c>
      <c r="F387" s="66" t="s">
        <v>11113</v>
      </c>
      <c r="G387" s="45"/>
      <c r="H387" s="45"/>
      <c r="I387" s="45"/>
      <c r="J387" s="45"/>
    </row>
    <row r="388" spans="1:10" ht="14.1" customHeight="1" thickBot="1" x14ac:dyDescent="0.25">
      <c r="A388" s="45"/>
      <c r="B388" s="45"/>
      <c r="C388" s="45"/>
      <c r="D388" s="45"/>
      <c r="E388" s="45"/>
      <c r="F388" s="45"/>
      <c r="G388" s="45"/>
      <c r="H388" s="45"/>
      <c r="I388" s="45"/>
      <c r="J388" s="45"/>
    </row>
    <row r="389" spans="1:10" ht="14.1" customHeight="1" thickBot="1" x14ac:dyDescent="0.25">
      <c r="A389" s="72" t="s">
        <v>15736</v>
      </c>
      <c r="B389" s="72" t="s">
        <v>16147</v>
      </c>
      <c r="C389" s="72" t="s">
        <v>15642</v>
      </c>
      <c r="D389" s="72" t="s">
        <v>15252</v>
      </c>
      <c r="E389" s="72" t="s">
        <v>6933</v>
      </c>
      <c r="F389" s="72" t="s">
        <v>15281</v>
      </c>
      <c r="G389" s="45"/>
      <c r="H389" s="45"/>
      <c r="I389" s="45"/>
      <c r="J389" s="45"/>
    </row>
    <row r="390" spans="1:10" ht="14.1" customHeight="1" x14ac:dyDescent="0.2">
      <c r="A390" s="81">
        <v>50202310</v>
      </c>
      <c r="B390" s="69" t="str">
        <f ca="1">IFERROR(INDEX(UNSPSCDes,MATCH(INDIRECT(ADDRESS(ROW(),COLUMN()-1,4)),UNSPSCCode,0)),"")</f>
        <v>Agua mineral</v>
      </c>
      <c r="C390" s="81" t="s">
        <v>4737</v>
      </c>
      <c r="D390" s="81">
        <v>200</v>
      </c>
      <c r="E390" s="71">
        <v>60</v>
      </c>
      <c r="F390" s="70">
        <f ca="1">INDIRECT(ADDRESS(ROW(),COLUMN()-2,4))*INDIRECT(ADDRESS(ROW(),COLUMN()-1,4))</f>
        <v>12000</v>
      </c>
      <c r="G390" s="45"/>
      <c r="H390" s="45"/>
      <c r="I390" s="45"/>
      <c r="J390" s="45"/>
    </row>
    <row r="391" spans="1:10" ht="13.5" customHeight="1" x14ac:dyDescent="0.2">
      <c r="A391" s="81">
        <v>50202310</v>
      </c>
      <c r="B391" s="69" t="str">
        <f ca="1">IFERROR(INDEX(UNSPSCDes,MATCH(INDIRECT(ADDRESS(ROW(),COLUMN()-1,4)),UNSPSCCode,0)),"")</f>
        <v>Agua mineral</v>
      </c>
      <c r="C391" s="81" t="s">
        <v>9561</v>
      </c>
      <c r="D391" s="81">
        <v>175</v>
      </c>
      <c r="E391" s="71">
        <v>135</v>
      </c>
      <c r="F391" s="70">
        <f ca="1">INDIRECT(ADDRESS(ROW(),COLUMN()-2,4))*INDIRECT(ADDRESS(ROW(),COLUMN()-1,4))</f>
        <v>23625</v>
      </c>
      <c r="G391" s="45"/>
      <c r="H391" s="45"/>
      <c r="I391" s="45"/>
      <c r="J391" s="45"/>
    </row>
    <row r="392" spans="1:10" ht="13.5" customHeight="1" x14ac:dyDescent="0.2">
      <c r="A392" s="81">
        <v>50201709</v>
      </c>
      <c r="B392" s="69" t="str">
        <f ca="1">IFERROR(INDEX(UNSPSCDes,MATCH(INDIRECT(ADDRESS(ROW(),COLUMN()-1,4)),UNSPSCCode,0)),"")</f>
        <v>Café instantáneo</v>
      </c>
      <c r="C392" s="81" t="s">
        <v>4737</v>
      </c>
      <c r="D392" s="81">
        <v>400</v>
      </c>
      <c r="E392" s="71">
        <v>180</v>
      </c>
      <c r="F392" s="70">
        <f ca="1">INDIRECT(ADDRESS(ROW(),COLUMN()-2,4))*INDIRECT(ADDRESS(ROW(),COLUMN()-1,4))</f>
        <v>72000</v>
      </c>
      <c r="G392" s="45"/>
      <c r="H392" s="45"/>
      <c r="I392" s="45"/>
      <c r="J392" s="45"/>
    </row>
    <row r="393" spans="1:10" ht="14.1" customHeight="1" x14ac:dyDescent="0.2">
      <c r="A393" s="45"/>
      <c r="B393" s="45"/>
      <c r="C393" s="45"/>
      <c r="D393" s="45"/>
      <c r="E393" s="73" t="s">
        <v>12551</v>
      </c>
      <c r="F393" s="74">
        <f ca="1">SUM(Table325[MONTO TOTAL ESTIMADO])</f>
        <v>107625</v>
      </c>
      <c r="G393" s="45"/>
      <c r="H393" s="45" t="str">
        <f>C383</f>
        <v>Bienes</v>
      </c>
      <c r="I393" s="45" t="str">
        <f>E383</f>
        <v>No</v>
      </c>
      <c r="J393" s="45" t="str">
        <f>D383</f>
        <v>Compras por debajo del Umbral</v>
      </c>
    </row>
    <row r="394" spans="1:10" ht="14.1" customHeight="1" thickBot="1" x14ac:dyDescent="0.3"/>
    <row r="395" spans="1:10" ht="33.75" customHeight="1" thickBot="1" x14ac:dyDescent="0.25">
      <c r="A395" s="64" t="s">
        <v>16383</v>
      </c>
      <c r="B395" s="64" t="s">
        <v>161</v>
      </c>
      <c r="C395" s="64" t="s">
        <v>11725</v>
      </c>
      <c r="D395" s="64" t="s">
        <v>14379</v>
      </c>
      <c r="E395" s="64" t="s">
        <v>10963</v>
      </c>
      <c r="F395" s="64" t="s">
        <v>11096</v>
      </c>
      <c r="G395" s="45"/>
      <c r="H395" s="45"/>
      <c r="I395" s="45"/>
      <c r="J395" s="45"/>
    </row>
    <row r="396" spans="1:10" ht="14.1" customHeight="1" thickBot="1" x14ac:dyDescent="0.25">
      <c r="A396" s="85" t="s">
        <v>18844</v>
      </c>
      <c r="B396" s="66" t="s">
        <v>18841</v>
      </c>
      <c r="C396" s="66" t="s">
        <v>17798</v>
      </c>
      <c r="D396" s="66" t="s">
        <v>10172</v>
      </c>
      <c r="E396" s="66" t="s">
        <v>17854</v>
      </c>
      <c r="F396" s="66"/>
      <c r="G396" s="45"/>
      <c r="H396" s="45"/>
      <c r="I396" s="45"/>
      <c r="J396" s="45"/>
    </row>
    <row r="397" spans="1:10" ht="14.1" customHeight="1" thickBot="1" x14ac:dyDescent="0.25">
      <c r="A397" s="99" t="s">
        <v>14829</v>
      </c>
      <c r="B397" s="67" t="s">
        <v>8529</v>
      </c>
      <c r="C397" s="76">
        <v>44546</v>
      </c>
      <c r="D397" s="99" t="s">
        <v>9387</v>
      </c>
      <c r="E397" s="67" t="s">
        <v>13095</v>
      </c>
      <c r="F397" s="66" t="s">
        <v>3082</v>
      </c>
      <c r="G397" s="45"/>
      <c r="H397" s="45"/>
      <c r="I397" s="45"/>
      <c r="J397" s="45"/>
    </row>
    <row r="398" spans="1:10" ht="14.1" customHeight="1" thickBot="1" x14ac:dyDescent="0.25">
      <c r="A398" s="100"/>
      <c r="B398" s="67" t="s">
        <v>1786</v>
      </c>
      <c r="C398" s="77">
        <f>IF(C397="","",IF(AND(MONTH(C397)&gt;=1,MONTH(C397)&lt;=3),1,IF(AND(MONTH(C397)&gt;=4,MONTH(C397)&lt;=6),2,IF(AND(MONTH(C397)&gt;=7,MONTH(C397)&lt;=9),3,4))))</f>
        <v>4</v>
      </c>
      <c r="D398" s="100"/>
      <c r="E398" s="67" t="s">
        <v>2418</v>
      </c>
      <c r="F398" s="66" t="s">
        <v>11113</v>
      </c>
      <c r="G398" s="45"/>
      <c r="H398" s="45"/>
      <c r="I398" s="45"/>
      <c r="J398" s="45"/>
    </row>
    <row r="399" spans="1:10" ht="14.1" customHeight="1" thickBot="1" x14ac:dyDescent="0.25">
      <c r="A399" s="100"/>
      <c r="B399" s="67" t="s">
        <v>12943</v>
      </c>
      <c r="C399" s="76">
        <v>44550</v>
      </c>
      <c r="D399" s="100"/>
      <c r="E399" s="67" t="s">
        <v>3075</v>
      </c>
      <c r="F399" s="66" t="s">
        <v>11113</v>
      </c>
      <c r="G399" s="45"/>
      <c r="H399" s="45"/>
      <c r="I399" s="45"/>
      <c r="J399" s="45"/>
    </row>
    <row r="400" spans="1:10" ht="14.1" customHeight="1" thickBot="1" x14ac:dyDescent="0.25">
      <c r="A400" s="100"/>
      <c r="B400" s="67" t="s">
        <v>1786</v>
      </c>
      <c r="C400" s="77">
        <f>IF(C399="","",IF(AND(MONTH(C399)&gt;=1,MONTH(C399)&lt;=3),1,IF(AND(MONTH(C399)&gt;=4,MONTH(C399)&lt;=6),2,IF(AND(MONTH(C399)&gt;=7,MONTH(C399)&lt;=9),3,4))))</f>
        <v>4</v>
      </c>
      <c r="D400" s="100"/>
      <c r="E400" s="67" t="s">
        <v>13194</v>
      </c>
      <c r="F400" s="66" t="s">
        <v>11113</v>
      </c>
      <c r="G400" s="45"/>
      <c r="H400" s="45"/>
      <c r="I400" s="45"/>
      <c r="J400" s="45"/>
    </row>
    <row r="401" spans="1:10" ht="14.1" customHeight="1" thickBot="1" x14ac:dyDescent="0.25">
      <c r="A401" s="45"/>
      <c r="B401" s="45"/>
      <c r="C401" s="45"/>
      <c r="D401" s="45"/>
      <c r="E401" s="45"/>
      <c r="F401" s="45"/>
      <c r="G401" s="45"/>
      <c r="H401" s="45"/>
      <c r="I401" s="45"/>
      <c r="J401" s="45"/>
    </row>
    <row r="402" spans="1:10" ht="14.1" customHeight="1" thickBot="1" x14ac:dyDescent="0.25">
      <c r="A402" s="72" t="s">
        <v>15736</v>
      </c>
      <c r="B402" s="72" t="s">
        <v>16147</v>
      </c>
      <c r="C402" s="72" t="s">
        <v>15642</v>
      </c>
      <c r="D402" s="72" t="s">
        <v>15252</v>
      </c>
      <c r="E402" s="72" t="s">
        <v>6933</v>
      </c>
      <c r="F402" s="72" t="s">
        <v>15281</v>
      </c>
      <c r="G402" s="45"/>
      <c r="H402" s="45"/>
      <c r="I402" s="45"/>
      <c r="J402" s="45"/>
    </row>
    <row r="403" spans="1:10" ht="14.1" customHeight="1" x14ac:dyDescent="0.2">
      <c r="A403" s="81">
        <v>50202310</v>
      </c>
      <c r="B403" s="69" t="str">
        <f ca="1">IFERROR(INDEX(UNSPSCDes,MATCH(INDIRECT(ADDRESS(ROW(),COLUMN()-1,4)),UNSPSCCode,0)),"")</f>
        <v>Agua mineral</v>
      </c>
      <c r="C403" s="81" t="s">
        <v>4737</v>
      </c>
      <c r="D403" s="81">
        <v>200</v>
      </c>
      <c r="E403" s="71">
        <v>60</v>
      </c>
      <c r="F403" s="70">
        <f ca="1">INDIRECT(ADDRESS(ROW(),COLUMN()-2,4))*INDIRECT(ADDRESS(ROW(),COLUMN()-1,4))</f>
        <v>12000</v>
      </c>
      <c r="G403" s="45"/>
      <c r="H403" s="45"/>
      <c r="I403" s="45"/>
      <c r="J403" s="45"/>
    </row>
    <row r="404" spans="1:10" ht="13.5" customHeight="1" x14ac:dyDescent="0.2">
      <c r="A404" s="81">
        <v>50202310</v>
      </c>
      <c r="B404" s="69" t="str">
        <f ca="1">IFERROR(INDEX(UNSPSCDes,MATCH(INDIRECT(ADDRESS(ROW(),COLUMN()-1,4)),UNSPSCCode,0)),"")</f>
        <v>Agua mineral</v>
      </c>
      <c r="C404" s="81" t="s">
        <v>9561</v>
      </c>
      <c r="D404" s="81">
        <v>175</v>
      </c>
      <c r="E404" s="71">
        <v>135</v>
      </c>
      <c r="F404" s="70">
        <f ca="1">INDIRECT(ADDRESS(ROW(),COLUMN()-2,4))*INDIRECT(ADDRESS(ROW(),COLUMN()-1,4))</f>
        <v>23625</v>
      </c>
      <c r="G404" s="45"/>
      <c r="H404" s="45"/>
      <c r="I404" s="45"/>
      <c r="J404" s="45"/>
    </row>
    <row r="405" spans="1:10" ht="13.5" customHeight="1" x14ac:dyDescent="0.2">
      <c r="A405" s="81">
        <v>50201709</v>
      </c>
      <c r="B405" s="69" t="str">
        <f ca="1">IFERROR(INDEX(UNSPSCDes,MATCH(INDIRECT(ADDRESS(ROW(),COLUMN()-1,4)),UNSPSCCode,0)),"")</f>
        <v>Café instantáneo</v>
      </c>
      <c r="C405" s="81" t="s">
        <v>4737</v>
      </c>
      <c r="D405" s="81">
        <v>400</v>
      </c>
      <c r="E405" s="71">
        <v>180</v>
      </c>
      <c r="F405" s="70">
        <f ca="1">INDIRECT(ADDRESS(ROW(),COLUMN()-2,4))*INDIRECT(ADDRESS(ROW(),COLUMN()-1,4))</f>
        <v>72000</v>
      </c>
      <c r="G405" s="45"/>
      <c r="H405" s="45"/>
      <c r="I405" s="45"/>
      <c r="J405" s="45"/>
    </row>
    <row r="406" spans="1:10" ht="14.1" customHeight="1" x14ac:dyDescent="0.2">
      <c r="A406" s="45"/>
      <c r="B406" s="45"/>
      <c r="C406" s="45"/>
      <c r="D406" s="45"/>
      <c r="E406" s="73" t="s">
        <v>12551</v>
      </c>
      <c r="F406" s="74">
        <f ca="1">SUM(Table326[MONTO TOTAL ESTIMADO])</f>
        <v>107625</v>
      </c>
      <c r="G406" s="45"/>
      <c r="H406" s="45" t="str">
        <f>C396</f>
        <v>Bienes</v>
      </c>
      <c r="I406" s="45" t="str">
        <f>E396</f>
        <v>No</v>
      </c>
      <c r="J406" s="45" t="str">
        <f>D396</f>
        <v>Compras por debajo del Umbral</v>
      </c>
    </row>
    <row r="407" spans="1:10" ht="14.1" customHeight="1" thickBot="1" x14ac:dyDescent="0.3"/>
    <row r="408" spans="1:10" ht="33.75" customHeight="1" thickBot="1" x14ac:dyDescent="0.25">
      <c r="A408" s="64" t="s">
        <v>16383</v>
      </c>
      <c r="B408" s="64" t="s">
        <v>161</v>
      </c>
      <c r="C408" s="64" t="s">
        <v>11725</v>
      </c>
      <c r="D408" s="64" t="s">
        <v>14379</v>
      </c>
      <c r="E408" s="64" t="s">
        <v>10963</v>
      </c>
      <c r="F408" s="64" t="s">
        <v>11096</v>
      </c>
      <c r="G408" s="45"/>
      <c r="H408" s="45"/>
      <c r="I408" s="45"/>
      <c r="J408" s="45"/>
    </row>
    <row r="409" spans="1:10" ht="13.5" customHeight="1" thickBot="1" x14ac:dyDescent="0.25">
      <c r="A409" s="85" t="s">
        <v>18845</v>
      </c>
      <c r="B409" s="66" t="s">
        <v>18841</v>
      </c>
      <c r="C409" s="66" t="s">
        <v>6799</v>
      </c>
      <c r="D409" s="66" t="s">
        <v>17483</v>
      </c>
      <c r="E409" s="66" t="s">
        <v>6034</v>
      </c>
      <c r="F409" s="66"/>
      <c r="G409" s="45"/>
      <c r="H409" s="45"/>
      <c r="I409" s="45"/>
      <c r="J409" s="45"/>
    </row>
    <row r="410" spans="1:10" ht="14.1" customHeight="1" thickBot="1" x14ac:dyDescent="0.25">
      <c r="A410" s="99" t="s">
        <v>14829</v>
      </c>
      <c r="B410" s="67" t="s">
        <v>8529</v>
      </c>
      <c r="C410" s="76">
        <v>44278</v>
      </c>
      <c r="D410" s="99" t="s">
        <v>9387</v>
      </c>
      <c r="E410" s="67" t="s">
        <v>13095</v>
      </c>
      <c r="F410" s="66" t="s">
        <v>3082</v>
      </c>
      <c r="G410" s="45"/>
      <c r="H410" s="45"/>
      <c r="I410" s="45"/>
      <c r="J410" s="45"/>
    </row>
    <row r="411" spans="1:10" ht="14.1" customHeight="1" thickBot="1" x14ac:dyDescent="0.25">
      <c r="A411" s="100"/>
      <c r="B411" s="67" t="s">
        <v>1786</v>
      </c>
      <c r="C411" s="77">
        <f>IF(C410="","",IF(AND(MONTH(C410)&gt;=1,MONTH(C410)&lt;=3),1,IF(AND(MONTH(C410)&gt;=4,MONTH(C410)&lt;=6),2,IF(AND(MONTH(C410)&gt;=7,MONTH(C410)&lt;=9),3,4))))</f>
        <v>1</v>
      </c>
      <c r="D411" s="100"/>
      <c r="E411" s="67" t="s">
        <v>2418</v>
      </c>
      <c r="F411" s="66" t="s">
        <v>11113</v>
      </c>
      <c r="G411" s="45"/>
      <c r="H411" s="45"/>
      <c r="I411" s="45"/>
      <c r="J411" s="45"/>
    </row>
    <row r="412" spans="1:10" ht="14.1" customHeight="1" thickBot="1" x14ac:dyDescent="0.25">
      <c r="A412" s="100"/>
      <c r="B412" s="67" t="s">
        <v>12943</v>
      </c>
      <c r="C412" s="76">
        <v>44299</v>
      </c>
      <c r="D412" s="100"/>
      <c r="E412" s="67" t="s">
        <v>3075</v>
      </c>
      <c r="F412" s="66" t="s">
        <v>11113</v>
      </c>
      <c r="G412" s="45"/>
      <c r="H412" s="45"/>
      <c r="I412" s="45"/>
      <c r="J412" s="45"/>
    </row>
    <row r="413" spans="1:10" ht="14.1" customHeight="1" thickBot="1" x14ac:dyDescent="0.25">
      <c r="A413" s="100"/>
      <c r="B413" s="67" t="s">
        <v>1786</v>
      </c>
      <c r="C413" s="77">
        <f>IF(C412="","",IF(AND(MONTH(C412)&gt;=1,MONTH(C412)&lt;=3),1,IF(AND(MONTH(C412)&gt;=4,MONTH(C412)&lt;=6),2,IF(AND(MONTH(C412)&gt;=7,MONTH(C412)&lt;=9),3,4))))</f>
        <v>2</v>
      </c>
      <c r="D413" s="100"/>
      <c r="E413" s="67" t="s">
        <v>13194</v>
      </c>
      <c r="F413" s="66" t="s">
        <v>11113</v>
      </c>
      <c r="G413" s="45"/>
      <c r="H413" s="45"/>
      <c r="I413" s="45"/>
      <c r="J413" s="45"/>
    </row>
    <row r="414" spans="1:10" ht="14.1" customHeight="1" thickBot="1" x14ac:dyDescent="0.25">
      <c r="A414" s="45"/>
      <c r="B414" s="45"/>
      <c r="C414" s="45"/>
      <c r="D414" s="45"/>
      <c r="E414" s="45"/>
      <c r="F414" s="45"/>
      <c r="G414" s="45"/>
      <c r="H414" s="45"/>
      <c r="I414" s="45"/>
      <c r="J414" s="45"/>
    </row>
    <row r="415" spans="1:10" ht="14.1" customHeight="1" thickBot="1" x14ac:dyDescent="0.25">
      <c r="A415" s="72" t="s">
        <v>15736</v>
      </c>
      <c r="B415" s="72" t="s">
        <v>16147</v>
      </c>
      <c r="C415" s="72" t="s">
        <v>15642</v>
      </c>
      <c r="D415" s="72" t="s">
        <v>15252</v>
      </c>
      <c r="E415" s="72" t="s">
        <v>6933</v>
      </c>
      <c r="F415" s="72" t="s">
        <v>15281</v>
      </c>
      <c r="G415" s="45"/>
      <c r="H415" s="45"/>
      <c r="I415" s="45"/>
      <c r="J415" s="45"/>
    </row>
    <row r="416" spans="1:10" ht="13.5" customHeight="1" x14ac:dyDescent="0.2">
      <c r="A416" s="81">
        <v>90101604</v>
      </c>
      <c r="B416" s="69" t="str">
        <f ca="1">IFERROR(INDEX(UNSPSCDes,MATCH(INDIRECT(ADDRESS(ROW(),COLUMN()-1,4)),UNSPSCCode,0)),"")</f>
        <v>Servicios de cáterin en la obra o lugar de trabajo</v>
      </c>
      <c r="C416" s="81" t="s">
        <v>1449</v>
      </c>
      <c r="D416" s="81">
        <v>2400</v>
      </c>
      <c r="E416" s="71">
        <v>175</v>
      </c>
      <c r="F416" s="70">
        <f ca="1">INDIRECT(ADDRESS(ROW(),COLUMN()-2,4))*INDIRECT(ADDRESS(ROW(),COLUMN()-1,4))</f>
        <v>420000</v>
      </c>
      <c r="G416" s="45"/>
      <c r="H416" s="45"/>
      <c r="I416" s="45"/>
      <c r="J416" s="45"/>
    </row>
    <row r="417" spans="1:10" ht="14.1" customHeight="1" x14ac:dyDescent="0.2">
      <c r="A417" s="45"/>
      <c r="B417" s="45"/>
      <c r="C417" s="45"/>
      <c r="D417" s="45"/>
      <c r="E417" s="73" t="s">
        <v>12551</v>
      </c>
      <c r="F417" s="74">
        <f ca="1">SUM(Table327[MONTO TOTAL ESTIMADO])</f>
        <v>420000</v>
      </c>
      <c r="G417" s="45"/>
      <c r="H417" s="45" t="str">
        <f>C409</f>
        <v>Servicios</v>
      </c>
      <c r="I417" s="45" t="str">
        <f>E409</f>
        <v>MIPYME Mujeres</v>
      </c>
      <c r="J417" s="45" t="str">
        <f>D409</f>
        <v>Compras Menores</v>
      </c>
    </row>
    <row r="418" spans="1:10" ht="14.1" customHeight="1" thickBot="1" x14ac:dyDescent="0.3"/>
    <row r="419" spans="1:10" ht="33.75" customHeight="1" thickBot="1" x14ac:dyDescent="0.25">
      <c r="A419" s="64" t="s">
        <v>16383</v>
      </c>
      <c r="B419" s="64" t="s">
        <v>161</v>
      </c>
      <c r="C419" s="64" t="s">
        <v>11725</v>
      </c>
      <c r="D419" s="64" t="s">
        <v>14379</v>
      </c>
      <c r="E419" s="64" t="s">
        <v>10963</v>
      </c>
      <c r="F419" s="64" t="s">
        <v>11096</v>
      </c>
      <c r="G419" s="45"/>
      <c r="H419" s="45"/>
      <c r="I419" s="45"/>
      <c r="J419" s="45"/>
    </row>
    <row r="420" spans="1:10" ht="14.1" customHeight="1" thickBot="1" x14ac:dyDescent="0.25">
      <c r="A420" s="66" t="s">
        <v>18845</v>
      </c>
      <c r="B420" s="66" t="s">
        <v>18841</v>
      </c>
      <c r="C420" s="66" t="s">
        <v>6799</v>
      </c>
      <c r="D420" s="66" t="s">
        <v>17483</v>
      </c>
      <c r="E420" s="66" t="s">
        <v>6034</v>
      </c>
      <c r="F420" s="66"/>
      <c r="G420" s="45"/>
      <c r="H420" s="45"/>
      <c r="I420" s="45"/>
      <c r="J420" s="45"/>
    </row>
    <row r="421" spans="1:10" ht="14.1" customHeight="1" thickBot="1" x14ac:dyDescent="0.25">
      <c r="A421" s="99" t="s">
        <v>14829</v>
      </c>
      <c r="B421" s="67" t="s">
        <v>8529</v>
      </c>
      <c r="C421" s="76">
        <v>44372</v>
      </c>
      <c r="D421" s="99" t="s">
        <v>9387</v>
      </c>
      <c r="E421" s="67" t="s">
        <v>13095</v>
      </c>
      <c r="F421" s="66" t="s">
        <v>3082</v>
      </c>
      <c r="G421" s="45"/>
      <c r="H421" s="45"/>
      <c r="I421" s="45"/>
      <c r="J421" s="45"/>
    </row>
    <row r="422" spans="1:10" ht="14.1" customHeight="1" thickBot="1" x14ac:dyDescent="0.25">
      <c r="A422" s="100"/>
      <c r="B422" s="67" t="s">
        <v>1786</v>
      </c>
      <c r="C422" s="77">
        <f>IF(C421="","",IF(AND(MONTH(C421)&gt;=1,MONTH(C421)&lt;=3),1,IF(AND(MONTH(C421)&gt;=4,MONTH(C421)&lt;=6),2,IF(AND(MONTH(C421)&gt;=7,MONTH(C421)&lt;=9),3,4))))</f>
        <v>2</v>
      </c>
      <c r="D422" s="100"/>
      <c r="E422" s="67" t="s">
        <v>2418</v>
      </c>
      <c r="F422" s="66" t="s">
        <v>11113</v>
      </c>
      <c r="G422" s="45"/>
      <c r="H422" s="45"/>
      <c r="I422" s="45"/>
      <c r="J422" s="45"/>
    </row>
    <row r="423" spans="1:10" ht="14.1" customHeight="1" thickBot="1" x14ac:dyDescent="0.25">
      <c r="A423" s="100"/>
      <c r="B423" s="67" t="s">
        <v>12943</v>
      </c>
      <c r="C423" s="76">
        <v>44392</v>
      </c>
      <c r="D423" s="100"/>
      <c r="E423" s="67" t="s">
        <v>3075</v>
      </c>
      <c r="F423" s="66" t="s">
        <v>11113</v>
      </c>
      <c r="G423" s="45"/>
      <c r="H423" s="45"/>
      <c r="I423" s="45"/>
      <c r="J423" s="45"/>
    </row>
    <row r="424" spans="1:10" ht="14.1" customHeight="1" thickBot="1" x14ac:dyDescent="0.25">
      <c r="A424" s="100"/>
      <c r="B424" s="67" t="s">
        <v>1786</v>
      </c>
      <c r="C424" s="77">
        <f>IF(C423="","",IF(AND(MONTH(C423)&gt;=1,MONTH(C423)&lt;=3),1,IF(AND(MONTH(C423)&gt;=4,MONTH(C423)&lt;=6),2,IF(AND(MONTH(C423)&gt;=7,MONTH(C423)&lt;=9),3,4))))</f>
        <v>3</v>
      </c>
      <c r="D424" s="100"/>
      <c r="E424" s="67" t="s">
        <v>13194</v>
      </c>
      <c r="F424" s="66" t="s">
        <v>11113</v>
      </c>
      <c r="G424" s="45"/>
      <c r="H424" s="45"/>
      <c r="I424" s="45"/>
      <c r="J424" s="45"/>
    </row>
    <row r="425" spans="1:10" ht="14.1" customHeight="1" thickBot="1" x14ac:dyDescent="0.25">
      <c r="A425" s="45"/>
      <c r="B425" s="45"/>
      <c r="C425" s="45"/>
      <c r="D425" s="45"/>
      <c r="E425" s="45"/>
      <c r="F425" s="45"/>
      <c r="G425" s="45"/>
      <c r="H425" s="45"/>
      <c r="I425" s="45"/>
      <c r="J425" s="45"/>
    </row>
    <row r="426" spans="1:10" ht="14.1" customHeight="1" thickBot="1" x14ac:dyDescent="0.25">
      <c r="A426" s="72" t="s">
        <v>15736</v>
      </c>
      <c r="B426" s="72" t="s">
        <v>16147</v>
      </c>
      <c r="C426" s="72" t="s">
        <v>15642</v>
      </c>
      <c r="D426" s="72" t="s">
        <v>15252</v>
      </c>
      <c r="E426" s="72" t="s">
        <v>6933</v>
      </c>
      <c r="F426" s="72" t="s">
        <v>15281</v>
      </c>
      <c r="G426" s="45"/>
      <c r="H426" s="45"/>
      <c r="I426" s="45"/>
      <c r="J426" s="45"/>
    </row>
    <row r="427" spans="1:10" ht="13.5" customHeight="1" x14ac:dyDescent="0.2">
      <c r="A427" s="81">
        <v>90101604</v>
      </c>
      <c r="B427" s="69" t="str">
        <f ca="1">IFERROR(INDEX(UNSPSCDes,MATCH(INDIRECT(ADDRESS(ROW(),COLUMN()-1,4)),UNSPSCCode,0)),"")</f>
        <v>Servicios de cáterin en la obra o lugar de trabajo</v>
      </c>
      <c r="C427" s="81" t="s">
        <v>1449</v>
      </c>
      <c r="D427" s="81">
        <v>2400</v>
      </c>
      <c r="E427" s="71">
        <v>175</v>
      </c>
      <c r="F427" s="70">
        <f ca="1">INDIRECT(ADDRESS(ROW(),COLUMN()-2,4))*INDIRECT(ADDRESS(ROW(),COLUMN()-1,4))</f>
        <v>420000</v>
      </c>
      <c r="G427" s="45"/>
      <c r="H427" s="45"/>
      <c r="I427" s="45"/>
      <c r="J427" s="45"/>
    </row>
    <row r="428" spans="1:10" ht="14.1" customHeight="1" x14ac:dyDescent="0.2">
      <c r="A428" s="45"/>
      <c r="B428" s="45"/>
      <c r="C428" s="45"/>
      <c r="D428" s="45"/>
      <c r="E428" s="73" t="s">
        <v>12551</v>
      </c>
      <c r="F428" s="74">
        <f ca="1">SUM(Table328[MONTO TOTAL ESTIMADO])</f>
        <v>420000</v>
      </c>
      <c r="G428" s="45"/>
      <c r="H428" s="45" t="str">
        <f>C420</f>
        <v>Servicios</v>
      </c>
      <c r="I428" s="45" t="str">
        <f>E420</f>
        <v>MIPYME Mujeres</v>
      </c>
      <c r="J428" s="45" t="str">
        <f>D420</f>
        <v>Compras Menores</v>
      </c>
    </row>
    <row r="429" spans="1:10" ht="14.1" customHeight="1" thickBot="1" x14ac:dyDescent="0.3"/>
    <row r="430" spans="1:10" ht="33.75" customHeight="1" thickBot="1" x14ac:dyDescent="0.25">
      <c r="A430" s="64" t="s">
        <v>16383</v>
      </c>
      <c r="B430" s="64" t="s">
        <v>161</v>
      </c>
      <c r="C430" s="64" t="s">
        <v>11725</v>
      </c>
      <c r="D430" s="64" t="s">
        <v>14379</v>
      </c>
      <c r="E430" s="64" t="s">
        <v>10963</v>
      </c>
      <c r="F430" s="64" t="s">
        <v>11096</v>
      </c>
      <c r="G430" s="45"/>
      <c r="H430" s="45"/>
      <c r="I430" s="45"/>
      <c r="J430" s="45"/>
    </row>
    <row r="431" spans="1:10" ht="14.1" customHeight="1" thickBot="1" x14ac:dyDescent="0.25">
      <c r="A431" s="66" t="s">
        <v>18845</v>
      </c>
      <c r="B431" s="66" t="s">
        <v>18841</v>
      </c>
      <c r="C431" s="66" t="s">
        <v>6799</v>
      </c>
      <c r="D431" s="66" t="s">
        <v>17483</v>
      </c>
      <c r="E431" s="66" t="s">
        <v>6034</v>
      </c>
      <c r="F431" s="66"/>
      <c r="G431" s="45"/>
      <c r="H431" s="45"/>
      <c r="I431" s="45"/>
      <c r="J431" s="45"/>
    </row>
    <row r="432" spans="1:10" ht="14.1" customHeight="1" thickBot="1" x14ac:dyDescent="0.25">
      <c r="A432" s="99" t="s">
        <v>14829</v>
      </c>
      <c r="B432" s="67" t="s">
        <v>8529</v>
      </c>
      <c r="C432" s="76">
        <v>44466</v>
      </c>
      <c r="D432" s="99" t="s">
        <v>9387</v>
      </c>
      <c r="E432" s="67" t="s">
        <v>13095</v>
      </c>
      <c r="F432" s="66" t="s">
        <v>3082</v>
      </c>
      <c r="G432" s="45"/>
      <c r="H432" s="45"/>
      <c r="I432" s="45"/>
      <c r="J432" s="45"/>
    </row>
    <row r="433" spans="1:10" ht="14.1" customHeight="1" thickBot="1" x14ac:dyDescent="0.25">
      <c r="A433" s="100"/>
      <c r="B433" s="67" t="s">
        <v>1786</v>
      </c>
      <c r="C433" s="77">
        <f>IF(C432="","",IF(AND(MONTH(C432)&gt;=1,MONTH(C432)&lt;=3),1,IF(AND(MONTH(C432)&gt;=4,MONTH(C432)&lt;=6),2,IF(AND(MONTH(C432)&gt;=7,MONTH(C432)&lt;=9),3,4))))</f>
        <v>3</v>
      </c>
      <c r="D433" s="100"/>
      <c r="E433" s="67" t="s">
        <v>2418</v>
      </c>
      <c r="F433" s="66" t="s">
        <v>11113</v>
      </c>
      <c r="G433" s="45"/>
      <c r="H433" s="45"/>
      <c r="I433" s="45"/>
      <c r="J433" s="45"/>
    </row>
    <row r="434" spans="1:10" ht="14.1" customHeight="1" thickBot="1" x14ac:dyDescent="0.25">
      <c r="A434" s="100"/>
      <c r="B434" s="67" t="s">
        <v>12943</v>
      </c>
      <c r="C434" s="76">
        <v>44480</v>
      </c>
      <c r="D434" s="100"/>
      <c r="E434" s="67" t="s">
        <v>3075</v>
      </c>
      <c r="F434" s="66" t="s">
        <v>11113</v>
      </c>
      <c r="G434" s="45"/>
      <c r="H434" s="45"/>
      <c r="I434" s="45"/>
      <c r="J434" s="45"/>
    </row>
    <row r="435" spans="1:10" ht="14.1" customHeight="1" thickBot="1" x14ac:dyDescent="0.25">
      <c r="A435" s="100"/>
      <c r="B435" s="67" t="s">
        <v>1786</v>
      </c>
      <c r="C435" s="77">
        <f>IF(C434="","",IF(AND(MONTH(C434)&gt;=1,MONTH(C434)&lt;=3),1,IF(AND(MONTH(C434)&gt;=4,MONTH(C434)&lt;=6),2,IF(AND(MONTH(C434)&gt;=7,MONTH(C434)&lt;=9),3,4))))</f>
        <v>4</v>
      </c>
      <c r="D435" s="100"/>
      <c r="E435" s="67" t="s">
        <v>13194</v>
      </c>
      <c r="F435" s="66" t="s">
        <v>11113</v>
      </c>
      <c r="G435" s="45"/>
      <c r="H435" s="45"/>
      <c r="I435" s="45"/>
      <c r="J435" s="45"/>
    </row>
    <row r="436" spans="1:10" ht="14.1" customHeight="1" thickBot="1" x14ac:dyDescent="0.25">
      <c r="A436" s="45"/>
      <c r="B436" s="45"/>
      <c r="C436" s="45"/>
      <c r="D436" s="45"/>
      <c r="E436" s="45"/>
      <c r="F436" s="45"/>
      <c r="G436" s="45"/>
      <c r="H436" s="45"/>
      <c r="I436" s="45"/>
      <c r="J436" s="45"/>
    </row>
    <row r="437" spans="1:10" ht="14.1" customHeight="1" thickBot="1" x14ac:dyDescent="0.25">
      <c r="A437" s="72" t="s">
        <v>15736</v>
      </c>
      <c r="B437" s="72" t="s">
        <v>16147</v>
      </c>
      <c r="C437" s="72" t="s">
        <v>15642</v>
      </c>
      <c r="D437" s="72" t="s">
        <v>15252</v>
      </c>
      <c r="E437" s="72" t="s">
        <v>6933</v>
      </c>
      <c r="F437" s="72" t="s">
        <v>15281</v>
      </c>
      <c r="G437" s="45"/>
      <c r="H437" s="45"/>
      <c r="I437" s="45"/>
      <c r="J437" s="45"/>
    </row>
    <row r="438" spans="1:10" ht="14.1" customHeight="1" x14ac:dyDescent="0.2">
      <c r="A438" s="81">
        <v>90101604</v>
      </c>
      <c r="B438" s="69" t="str">
        <f ca="1">IFERROR(INDEX(UNSPSCDes,MATCH(INDIRECT(ADDRESS(ROW(),COLUMN()-1,4)),UNSPSCCode,0)),"")</f>
        <v>Servicios de cáterin en la obra o lugar de trabajo</v>
      </c>
      <c r="C438" s="81" t="s">
        <v>1449</v>
      </c>
      <c r="D438" s="81">
        <v>1</v>
      </c>
      <c r="E438" s="71">
        <v>250000</v>
      </c>
      <c r="F438" s="70">
        <f ca="1">INDIRECT(ADDRESS(ROW(),COLUMN()-2,4))*INDIRECT(ADDRESS(ROW(),COLUMN()-1,4))</f>
        <v>250000</v>
      </c>
      <c r="G438" s="45"/>
      <c r="H438" s="45"/>
      <c r="I438" s="45"/>
      <c r="J438" s="45"/>
    </row>
    <row r="439" spans="1:10" ht="13.5" customHeight="1" x14ac:dyDescent="0.2">
      <c r="A439" s="81">
        <v>90101604</v>
      </c>
      <c r="B439" s="69" t="str">
        <f ca="1">IFERROR(INDEX(UNSPSCDes,MATCH(INDIRECT(ADDRESS(ROW(),COLUMN()-1,4)),UNSPSCCode,0)),"")</f>
        <v>Servicios de cáterin en la obra o lugar de trabajo</v>
      </c>
      <c r="C439" s="86" t="s">
        <v>1449</v>
      </c>
      <c r="D439" s="81">
        <v>1</v>
      </c>
      <c r="E439" s="71">
        <v>500000</v>
      </c>
      <c r="F439" s="70">
        <f ca="1">INDIRECT(ADDRESS(ROW(),COLUMN()-2,4))*INDIRECT(ADDRESS(ROW(),COLUMN()-1,4))</f>
        <v>500000</v>
      </c>
      <c r="G439" s="45"/>
      <c r="H439" s="45"/>
      <c r="I439" s="45"/>
      <c r="J439" s="45"/>
    </row>
    <row r="440" spans="1:10" ht="14.1" customHeight="1" x14ac:dyDescent="0.2">
      <c r="A440" s="45"/>
      <c r="B440" s="45"/>
      <c r="C440" s="45"/>
      <c r="D440" s="45"/>
      <c r="E440" s="73" t="s">
        <v>12551</v>
      </c>
      <c r="F440" s="74">
        <f ca="1">SUM(Table329[MONTO TOTAL ESTIMADO])</f>
        <v>750000</v>
      </c>
      <c r="G440" s="45"/>
      <c r="H440" s="45" t="str">
        <f>C431</f>
        <v>Servicios</v>
      </c>
      <c r="I440" s="45" t="str">
        <f>E431</f>
        <v>MIPYME Mujeres</v>
      </c>
      <c r="J440" s="45" t="str">
        <f>D431</f>
        <v>Compras Menores</v>
      </c>
    </row>
    <row r="441" spans="1:10" ht="14.1" customHeight="1" thickBot="1" x14ac:dyDescent="0.3"/>
    <row r="442" spans="1:10" ht="33.75" customHeight="1" thickBot="1" x14ac:dyDescent="0.25">
      <c r="A442" s="64" t="s">
        <v>16383</v>
      </c>
      <c r="B442" s="64" t="s">
        <v>161</v>
      </c>
      <c r="C442" s="64" t="s">
        <v>11725</v>
      </c>
      <c r="D442" s="64" t="s">
        <v>14379</v>
      </c>
      <c r="E442" s="64" t="s">
        <v>10963</v>
      </c>
      <c r="F442" s="64" t="s">
        <v>11096</v>
      </c>
      <c r="G442" s="45"/>
      <c r="H442" s="45"/>
      <c r="I442" s="45"/>
      <c r="J442" s="45"/>
    </row>
    <row r="443" spans="1:10" ht="13.5" customHeight="1" thickBot="1" x14ac:dyDescent="0.25">
      <c r="A443" s="66" t="s">
        <v>18863</v>
      </c>
      <c r="B443" s="66" t="s">
        <v>18841</v>
      </c>
      <c r="C443" s="66" t="s">
        <v>17798</v>
      </c>
      <c r="D443" s="66" t="s">
        <v>17483</v>
      </c>
      <c r="E443" s="66" t="s">
        <v>8856</v>
      </c>
      <c r="F443" s="66"/>
      <c r="G443" s="45"/>
      <c r="H443" s="45"/>
      <c r="I443" s="45"/>
      <c r="J443" s="45"/>
    </row>
    <row r="444" spans="1:10" ht="14.1" customHeight="1" thickBot="1" x14ac:dyDescent="0.25">
      <c r="A444" s="99" t="s">
        <v>14829</v>
      </c>
      <c r="B444" s="67" t="s">
        <v>8529</v>
      </c>
      <c r="C444" s="76">
        <v>44328</v>
      </c>
      <c r="D444" s="99" t="s">
        <v>9387</v>
      </c>
      <c r="E444" s="67" t="s">
        <v>13095</v>
      </c>
      <c r="F444" s="66" t="s">
        <v>3082</v>
      </c>
      <c r="G444" s="45"/>
      <c r="H444" s="45"/>
      <c r="I444" s="45"/>
      <c r="J444" s="45"/>
    </row>
    <row r="445" spans="1:10" ht="14.1" customHeight="1" thickBot="1" x14ac:dyDescent="0.25">
      <c r="A445" s="100"/>
      <c r="B445" s="67" t="s">
        <v>1786</v>
      </c>
      <c r="C445" s="77">
        <f>IF(C444="","",IF(AND(MONTH(C444)&gt;=1,MONTH(C444)&lt;=3),1,IF(AND(MONTH(C444)&gt;=4,MONTH(C444)&lt;=6),2,IF(AND(MONTH(C444)&gt;=7,MONTH(C444)&lt;=9),3,4))))</f>
        <v>2</v>
      </c>
      <c r="D445" s="100"/>
      <c r="E445" s="67" t="s">
        <v>2418</v>
      </c>
      <c r="F445" s="66" t="s">
        <v>11113</v>
      </c>
      <c r="G445" s="45"/>
      <c r="H445" s="45"/>
      <c r="I445" s="45"/>
      <c r="J445" s="45"/>
    </row>
    <row r="446" spans="1:10" ht="14.1" customHeight="1" thickBot="1" x14ac:dyDescent="0.25">
      <c r="A446" s="100"/>
      <c r="B446" s="67" t="s">
        <v>12943</v>
      </c>
      <c r="C446" s="76">
        <v>44351</v>
      </c>
      <c r="D446" s="100"/>
      <c r="E446" s="67" t="s">
        <v>3075</v>
      </c>
      <c r="F446" s="66" t="s">
        <v>11113</v>
      </c>
      <c r="G446" s="45"/>
      <c r="H446" s="45"/>
      <c r="I446" s="45"/>
      <c r="J446" s="45"/>
    </row>
    <row r="447" spans="1:10" ht="14.1" customHeight="1" thickBot="1" x14ac:dyDescent="0.25">
      <c r="A447" s="100"/>
      <c r="B447" s="67" t="s">
        <v>1786</v>
      </c>
      <c r="C447" s="77">
        <f>IF(C446="","",IF(AND(MONTH(C446)&gt;=1,MONTH(C446)&lt;=3),1,IF(AND(MONTH(C446)&gt;=4,MONTH(C446)&lt;=6),2,IF(AND(MONTH(C446)&gt;=7,MONTH(C446)&lt;=9),3,4))))</f>
        <v>2</v>
      </c>
      <c r="D447" s="100"/>
      <c r="E447" s="67" t="s">
        <v>13194</v>
      </c>
      <c r="F447" s="66" t="s">
        <v>11113</v>
      </c>
      <c r="G447" s="45"/>
      <c r="H447" s="45"/>
      <c r="I447" s="45"/>
      <c r="J447" s="45"/>
    </row>
    <row r="448" spans="1:10" ht="14.1" customHeight="1" thickBot="1" x14ac:dyDescent="0.25">
      <c r="A448" s="45"/>
      <c r="B448" s="45"/>
      <c r="C448" s="45"/>
      <c r="D448" s="45"/>
      <c r="E448" s="45"/>
      <c r="F448" s="45"/>
      <c r="G448" s="45"/>
      <c r="H448" s="45"/>
      <c r="I448" s="45"/>
      <c r="J448" s="45"/>
    </row>
    <row r="449" spans="1:10" ht="14.1" customHeight="1" thickBot="1" x14ac:dyDescent="0.25">
      <c r="A449" s="72" t="s">
        <v>15736</v>
      </c>
      <c r="B449" s="72" t="s">
        <v>16147</v>
      </c>
      <c r="C449" s="72" t="s">
        <v>15642</v>
      </c>
      <c r="D449" s="72" t="s">
        <v>15252</v>
      </c>
      <c r="E449" s="72" t="s">
        <v>6933</v>
      </c>
      <c r="F449" s="72" t="s">
        <v>15281</v>
      </c>
      <c r="G449" s="45"/>
      <c r="H449" s="45"/>
      <c r="I449" s="45"/>
      <c r="J449" s="45"/>
    </row>
    <row r="450" spans="1:10" ht="14.1" customHeight="1" x14ac:dyDescent="0.2">
      <c r="A450" s="81">
        <v>47131812</v>
      </c>
      <c r="B450" s="69" t="str">
        <f t="shared" ref="B450:B472" ca="1" si="16">IFERROR(INDEX(UNSPSCDes,MATCH(INDIRECT(ADDRESS(ROW(),COLUMN()-1,4)),UNSPSCCode,0)),"")</f>
        <v>Refrescador de aire</v>
      </c>
      <c r="C450" s="81" t="s">
        <v>1449</v>
      </c>
      <c r="D450" s="81">
        <v>20</v>
      </c>
      <c r="E450" s="71">
        <v>93.5</v>
      </c>
      <c r="F450" s="70">
        <f t="shared" ref="F450:F472" ca="1" si="17">INDIRECT(ADDRESS(ROW(),COLUMN()-2,4))*INDIRECT(ADDRESS(ROW(),COLUMN()-1,4))</f>
        <v>1870</v>
      </c>
      <c r="G450" s="45"/>
      <c r="H450" s="45"/>
      <c r="I450" s="45"/>
      <c r="J450" s="45"/>
    </row>
    <row r="451" spans="1:10" ht="13.5" customHeight="1" x14ac:dyDescent="0.2">
      <c r="A451" s="81">
        <v>47131503</v>
      </c>
      <c r="B451" s="69" t="str">
        <f t="shared" ca="1" si="16"/>
        <v>Gamuzas o cueros para lavar</v>
      </c>
      <c r="C451" s="81" t="s">
        <v>1449</v>
      </c>
      <c r="D451" s="81">
        <v>10</v>
      </c>
      <c r="E451" s="71">
        <v>45</v>
      </c>
      <c r="F451" s="70">
        <f t="shared" ca="1" si="17"/>
        <v>450</v>
      </c>
      <c r="G451" s="45"/>
      <c r="H451" s="45"/>
      <c r="I451" s="45"/>
      <c r="J451" s="45"/>
    </row>
    <row r="452" spans="1:10" ht="13.5" customHeight="1" x14ac:dyDescent="0.2">
      <c r="A452" s="81">
        <v>47131602</v>
      </c>
      <c r="B452" s="69" t="str">
        <f t="shared" ca="1" si="16"/>
        <v>Almohadillas para restregar</v>
      </c>
      <c r="C452" s="81" t="s">
        <v>1449</v>
      </c>
      <c r="D452" s="81">
        <v>12</v>
      </c>
      <c r="E452" s="71">
        <v>39.5</v>
      </c>
      <c r="F452" s="70">
        <f t="shared" ca="1" si="17"/>
        <v>474</v>
      </c>
      <c r="G452" s="45"/>
      <c r="H452" s="45"/>
      <c r="I452" s="45"/>
      <c r="J452" s="45"/>
    </row>
    <row r="453" spans="1:10" ht="13.5" customHeight="1" x14ac:dyDescent="0.2">
      <c r="A453" s="81">
        <v>47131605</v>
      </c>
      <c r="B453" s="69" t="str">
        <f t="shared" ca="1" si="16"/>
        <v>Cepillos de limpieza</v>
      </c>
      <c r="C453" s="81" t="s">
        <v>1449</v>
      </c>
      <c r="D453" s="81">
        <v>8</v>
      </c>
      <c r="E453" s="71">
        <v>55</v>
      </c>
      <c r="F453" s="70">
        <f t="shared" ca="1" si="17"/>
        <v>440</v>
      </c>
      <c r="G453" s="45"/>
      <c r="H453" s="45"/>
      <c r="I453" s="45"/>
      <c r="J453" s="45"/>
    </row>
    <row r="454" spans="1:10" ht="13.5" customHeight="1" x14ac:dyDescent="0.2">
      <c r="A454" s="81">
        <v>47121804</v>
      </c>
      <c r="B454" s="69" t="str">
        <f t="shared" ca="1" si="16"/>
        <v>Baldes para limpieza</v>
      </c>
      <c r="C454" s="81" t="s">
        <v>1449</v>
      </c>
      <c r="D454" s="81">
        <v>5</v>
      </c>
      <c r="E454" s="71">
        <v>150</v>
      </c>
      <c r="F454" s="70">
        <f t="shared" ca="1" si="17"/>
        <v>750</v>
      </c>
      <c r="G454" s="45"/>
      <c r="H454" s="45"/>
      <c r="I454" s="45"/>
      <c r="J454" s="45"/>
    </row>
    <row r="455" spans="1:10" ht="13.5" customHeight="1" x14ac:dyDescent="0.2">
      <c r="A455" s="81">
        <v>47131807</v>
      </c>
      <c r="B455" s="69" t="str">
        <f t="shared" ca="1" si="16"/>
        <v>Blanqueadores</v>
      </c>
      <c r="C455" s="81" t="s">
        <v>9561</v>
      </c>
      <c r="D455" s="81">
        <v>72</v>
      </c>
      <c r="E455" s="71">
        <v>100</v>
      </c>
      <c r="F455" s="70">
        <f t="shared" ca="1" si="17"/>
        <v>7200</v>
      </c>
      <c r="G455" s="45"/>
      <c r="H455" s="45"/>
      <c r="I455" s="45"/>
      <c r="J455" s="45"/>
    </row>
    <row r="456" spans="1:10" ht="13.5" customHeight="1" x14ac:dyDescent="0.2">
      <c r="A456" s="81">
        <v>47131803</v>
      </c>
      <c r="B456" s="69" t="str">
        <f t="shared" ca="1" si="16"/>
        <v>Desinfectantes para uso doméstico</v>
      </c>
      <c r="C456" s="81" t="s">
        <v>9561</v>
      </c>
      <c r="D456" s="81">
        <v>130</v>
      </c>
      <c r="E456" s="71">
        <v>195</v>
      </c>
      <c r="F456" s="70">
        <f t="shared" ca="1" si="17"/>
        <v>25350</v>
      </c>
      <c r="G456" s="45"/>
      <c r="H456" s="45"/>
      <c r="I456" s="45"/>
      <c r="J456" s="45"/>
    </row>
    <row r="457" spans="1:10" ht="13.5" customHeight="1" x14ac:dyDescent="0.2">
      <c r="A457" s="81">
        <v>47131811</v>
      </c>
      <c r="B457" s="69" t="str">
        <f t="shared" ca="1" si="16"/>
        <v>Productos de lavandería</v>
      </c>
      <c r="C457" s="81" t="s">
        <v>15637</v>
      </c>
      <c r="D457" s="81">
        <v>6</v>
      </c>
      <c r="E457" s="71">
        <v>175</v>
      </c>
      <c r="F457" s="70">
        <f t="shared" ca="1" si="17"/>
        <v>1050</v>
      </c>
      <c r="G457" s="45"/>
      <c r="H457" s="45"/>
      <c r="I457" s="45"/>
      <c r="J457" s="45"/>
    </row>
    <row r="458" spans="1:10" ht="13.5" customHeight="1" x14ac:dyDescent="0.2">
      <c r="A458" s="81">
        <v>47131501</v>
      </c>
      <c r="B458" s="69" t="str">
        <f t="shared" ca="1" si="16"/>
        <v>Trapos</v>
      </c>
      <c r="C458" s="81" t="s">
        <v>1449</v>
      </c>
      <c r="D458" s="81">
        <v>10</v>
      </c>
      <c r="E458" s="71">
        <v>100</v>
      </c>
      <c r="F458" s="70">
        <f t="shared" ca="1" si="17"/>
        <v>1000</v>
      </c>
      <c r="G458" s="45"/>
      <c r="H458" s="45"/>
      <c r="I458" s="45"/>
      <c r="J458" s="45"/>
    </row>
    <row r="459" spans="1:10" ht="13.5" customHeight="1" x14ac:dyDescent="0.2">
      <c r="A459" s="81">
        <v>47131501</v>
      </c>
      <c r="B459" s="69" t="str">
        <f t="shared" ca="1" si="16"/>
        <v>Trapos</v>
      </c>
      <c r="C459" s="81" t="s">
        <v>1449</v>
      </c>
      <c r="D459" s="81">
        <v>100</v>
      </c>
      <c r="E459" s="71">
        <v>85</v>
      </c>
      <c r="F459" s="70">
        <f t="shared" ca="1" si="17"/>
        <v>8500</v>
      </c>
      <c r="G459" s="45"/>
      <c r="H459" s="45"/>
      <c r="I459" s="45"/>
      <c r="J459" s="45"/>
    </row>
    <row r="460" spans="1:10" ht="13.5" customHeight="1" x14ac:dyDescent="0.2">
      <c r="A460" s="81">
        <v>47131818</v>
      </c>
      <c r="B460" s="69" t="str">
        <f t="shared" ca="1" si="16"/>
        <v>Antiséptico de aire</v>
      </c>
      <c r="C460" s="81" t="s">
        <v>1449</v>
      </c>
      <c r="D460" s="81">
        <v>6</v>
      </c>
      <c r="E460" s="71">
        <v>800</v>
      </c>
      <c r="F460" s="70">
        <f t="shared" ca="1" si="17"/>
        <v>4800</v>
      </c>
      <c r="G460" s="45"/>
      <c r="H460" s="45"/>
      <c r="I460" s="45"/>
      <c r="J460" s="45"/>
    </row>
    <row r="461" spans="1:10" ht="13.5" customHeight="1" x14ac:dyDescent="0.2">
      <c r="A461" s="81">
        <v>47121701</v>
      </c>
      <c r="B461" s="69" t="str">
        <f t="shared" ca="1" si="16"/>
        <v>Bolsas de basura</v>
      </c>
      <c r="C461" s="81" t="s">
        <v>4737</v>
      </c>
      <c r="D461" s="81">
        <v>150</v>
      </c>
      <c r="E461" s="71">
        <v>549</v>
      </c>
      <c r="F461" s="70">
        <f t="shared" ca="1" si="17"/>
        <v>82350</v>
      </c>
      <c r="G461" s="45"/>
      <c r="H461" s="45"/>
      <c r="I461" s="45"/>
      <c r="J461" s="45"/>
    </row>
    <row r="462" spans="1:10" ht="13.5" customHeight="1" x14ac:dyDescent="0.2">
      <c r="A462" s="81">
        <v>47121701</v>
      </c>
      <c r="B462" s="69" t="str">
        <f t="shared" ca="1" si="16"/>
        <v>Bolsas de basura</v>
      </c>
      <c r="C462" s="81" t="s">
        <v>4737</v>
      </c>
      <c r="D462" s="81">
        <v>150</v>
      </c>
      <c r="E462" s="71">
        <v>195</v>
      </c>
      <c r="F462" s="70">
        <f t="shared" ca="1" si="17"/>
        <v>29250</v>
      </c>
      <c r="G462" s="45"/>
      <c r="H462" s="45"/>
      <c r="I462" s="45"/>
      <c r="J462" s="45"/>
    </row>
    <row r="463" spans="1:10" ht="13.5" customHeight="1" x14ac:dyDescent="0.2">
      <c r="A463" s="81">
        <v>47121701</v>
      </c>
      <c r="B463" s="69" t="str">
        <f t="shared" ca="1" si="16"/>
        <v>Bolsas de basura</v>
      </c>
      <c r="C463" s="81" t="s">
        <v>4737</v>
      </c>
      <c r="D463" s="81">
        <v>150</v>
      </c>
      <c r="E463" s="71">
        <v>287</v>
      </c>
      <c r="F463" s="70">
        <f t="shared" ca="1" si="17"/>
        <v>43050</v>
      </c>
      <c r="G463" s="45"/>
      <c r="H463" s="45"/>
      <c r="I463" s="45"/>
      <c r="J463" s="45"/>
    </row>
    <row r="464" spans="1:10" ht="13.5" customHeight="1" x14ac:dyDescent="0.2">
      <c r="A464" s="81">
        <v>47131810</v>
      </c>
      <c r="B464" s="69" t="str">
        <f t="shared" ca="1" si="16"/>
        <v>Productos para el lavaplatos</v>
      </c>
      <c r="C464" s="81" t="s">
        <v>9561</v>
      </c>
      <c r="D464" s="81">
        <v>20</v>
      </c>
      <c r="E464" s="71">
        <v>194.28</v>
      </c>
      <c r="F464" s="70">
        <f t="shared" ca="1" si="17"/>
        <v>3885.6</v>
      </c>
      <c r="G464" s="45"/>
      <c r="H464" s="45"/>
      <c r="I464" s="45"/>
      <c r="J464" s="45"/>
    </row>
    <row r="465" spans="1:10" ht="13.5" customHeight="1" x14ac:dyDescent="0.2">
      <c r="A465" s="81">
        <v>47131801</v>
      </c>
      <c r="B465" s="69" t="str">
        <f t="shared" ca="1" si="16"/>
        <v>Limpiadores de pisos</v>
      </c>
      <c r="C465" s="81" t="s">
        <v>9561</v>
      </c>
      <c r="D465" s="81">
        <v>2</v>
      </c>
      <c r="E465" s="71">
        <v>295</v>
      </c>
      <c r="F465" s="70">
        <f t="shared" ca="1" si="17"/>
        <v>590</v>
      </c>
      <c r="G465" s="45"/>
      <c r="H465" s="45"/>
      <c r="I465" s="45"/>
      <c r="J465" s="45"/>
    </row>
    <row r="466" spans="1:10" ht="13.5" customHeight="1" x14ac:dyDescent="0.2">
      <c r="A466" s="81">
        <v>47131824</v>
      </c>
      <c r="B466" s="69" t="str">
        <f t="shared" ca="1" si="16"/>
        <v>Limpiadores de vidrio o ventanas</v>
      </c>
      <c r="C466" s="81" t="s">
        <v>9561</v>
      </c>
      <c r="D466" s="81">
        <v>4</v>
      </c>
      <c r="E466" s="71">
        <v>194.7</v>
      </c>
      <c r="F466" s="70">
        <f t="shared" ca="1" si="17"/>
        <v>778.8</v>
      </c>
      <c r="G466" s="45"/>
      <c r="H466" s="45"/>
      <c r="I466" s="45"/>
      <c r="J466" s="45"/>
    </row>
    <row r="467" spans="1:10" ht="13.5" customHeight="1" x14ac:dyDescent="0.2">
      <c r="A467" s="81">
        <v>47131826</v>
      </c>
      <c r="B467" s="69" t="str">
        <f t="shared" ca="1" si="16"/>
        <v>Limpiadores de alfombras o tapizados</v>
      </c>
      <c r="C467" s="81" t="s">
        <v>1449</v>
      </c>
      <c r="D467" s="81">
        <v>2</v>
      </c>
      <c r="E467" s="71">
        <v>305</v>
      </c>
      <c r="F467" s="70">
        <f t="shared" ca="1" si="17"/>
        <v>610</v>
      </c>
      <c r="G467" s="45"/>
      <c r="H467" s="45"/>
      <c r="I467" s="45"/>
      <c r="J467" s="45"/>
    </row>
    <row r="468" spans="1:10" ht="13.5" customHeight="1" x14ac:dyDescent="0.2">
      <c r="A468" s="81">
        <v>47121702</v>
      </c>
      <c r="B468" s="69" t="str">
        <f t="shared" ca="1" si="16"/>
        <v>Contenedores de desperdicios o revestimientos rígidos</v>
      </c>
      <c r="C468" s="81" t="s">
        <v>1449</v>
      </c>
      <c r="D468" s="81">
        <v>9</v>
      </c>
      <c r="E468" s="71">
        <v>275</v>
      </c>
      <c r="F468" s="70">
        <f t="shared" ca="1" si="17"/>
        <v>2475</v>
      </c>
      <c r="G468" s="45"/>
      <c r="H468" s="45"/>
      <c r="I468" s="45"/>
      <c r="J468" s="45"/>
    </row>
    <row r="469" spans="1:10" ht="13.5" customHeight="1" x14ac:dyDescent="0.2">
      <c r="A469" s="81">
        <v>47131618</v>
      </c>
      <c r="B469" s="69" t="str">
        <f t="shared" ca="1" si="16"/>
        <v>Traperos húmedos</v>
      </c>
      <c r="C469" s="81" t="s">
        <v>1449</v>
      </c>
      <c r="D469" s="81">
        <v>20</v>
      </c>
      <c r="E469" s="71">
        <v>148.5</v>
      </c>
      <c r="F469" s="70">
        <f t="shared" ca="1" si="17"/>
        <v>2970</v>
      </c>
      <c r="G469" s="45"/>
      <c r="H469" s="45"/>
      <c r="I469" s="45"/>
      <c r="J469" s="45"/>
    </row>
    <row r="470" spans="1:10" ht="13.5" customHeight="1" x14ac:dyDescent="0.2">
      <c r="A470" s="81">
        <v>47131824</v>
      </c>
      <c r="B470" s="69" t="str">
        <f t="shared" ca="1" si="16"/>
        <v>Limpiadores de vidrio o ventanas</v>
      </c>
      <c r="C470" s="81" t="s">
        <v>1449</v>
      </c>
      <c r="D470" s="81">
        <v>40</v>
      </c>
      <c r="E470" s="71">
        <v>502</v>
      </c>
      <c r="F470" s="70">
        <f t="shared" ca="1" si="17"/>
        <v>20080</v>
      </c>
      <c r="G470" s="45"/>
      <c r="H470" s="45"/>
      <c r="I470" s="45"/>
      <c r="J470" s="45"/>
    </row>
    <row r="471" spans="1:10" ht="13.5" customHeight="1" x14ac:dyDescent="0.2">
      <c r="A471" s="81">
        <v>53131627</v>
      </c>
      <c r="B471" s="69" t="str">
        <f t="shared" ca="1" si="16"/>
        <v>Limpiador de manos</v>
      </c>
      <c r="C471" s="81" t="s">
        <v>9561</v>
      </c>
      <c r="D471" s="81">
        <v>90</v>
      </c>
      <c r="E471" s="71">
        <v>191</v>
      </c>
      <c r="F471" s="70">
        <f t="shared" ca="1" si="17"/>
        <v>17190</v>
      </c>
      <c r="G471" s="45"/>
      <c r="H471" s="45"/>
      <c r="I471" s="45"/>
      <c r="J471" s="45"/>
    </row>
    <row r="472" spans="1:10" ht="13.5" customHeight="1" x14ac:dyDescent="0.2">
      <c r="A472" s="81">
        <v>12131706</v>
      </c>
      <c r="B472" s="69" t="str">
        <f t="shared" ca="1" si="16"/>
        <v>Fósforos</v>
      </c>
      <c r="C472" s="81" t="s">
        <v>16989</v>
      </c>
      <c r="D472" s="81">
        <v>2</v>
      </c>
      <c r="E472" s="71">
        <v>7</v>
      </c>
      <c r="F472" s="70">
        <f t="shared" ca="1" si="17"/>
        <v>14</v>
      </c>
      <c r="G472" s="45"/>
      <c r="H472" s="45"/>
      <c r="I472" s="45"/>
      <c r="J472" s="45"/>
    </row>
    <row r="473" spans="1:10" ht="14.1" customHeight="1" x14ac:dyDescent="0.2">
      <c r="A473" s="45"/>
      <c r="B473" s="45"/>
      <c r="C473" s="45"/>
      <c r="D473" s="45"/>
      <c r="E473" s="73" t="s">
        <v>12551</v>
      </c>
      <c r="F473" s="74">
        <f ca="1">SUM(Table330[MONTO TOTAL ESTIMADO])</f>
        <v>255127.4</v>
      </c>
      <c r="G473" s="45"/>
      <c r="H473" s="45" t="str">
        <f>C443</f>
        <v>Bienes</v>
      </c>
      <c r="I473" s="45" t="str">
        <f>E443</f>
        <v>Sí</v>
      </c>
      <c r="J473" s="45" t="str">
        <f>D443</f>
        <v>Compras Menores</v>
      </c>
    </row>
    <row r="474" spans="1:10" ht="14.1" customHeight="1" thickBot="1" x14ac:dyDescent="0.3"/>
    <row r="475" spans="1:10" ht="33.75" customHeight="1" thickBot="1" x14ac:dyDescent="0.25">
      <c r="A475" s="64" t="s">
        <v>16383</v>
      </c>
      <c r="B475" s="64" t="s">
        <v>161</v>
      </c>
      <c r="C475" s="64" t="s">
        <v>11725</v>
      </c>
      <c r="D475" s="64" t="s">
        <v>14379</v>
      </c>
      <c r="E475" s="64" t="s">
        <v>10963</v>
      </c>
      <c r="F475" s="64" t="s">
        <v>11096</v>
      </c>
      <c r="G475" s="45"/>
      <c r="H475" s="45"/>
      <c r="I475" s="45"/>
      <c r="J475" s="45"/>
    </row>
    <row r="476" spans="1:10" ht="14.1" customHeight="1" thickBot="1" x14ac:dyDescent="0.25">
      <c r="A476" s="66" t="s">
        <v>18863</v>
      </c>
      <c r="B476" s="66" t="s">
        <v>18841</v>
      </c>
      <c r="C476" s="66" t="s">
        <v>17798</v>
      </c>
      <c r="D476" s="66" t="s">
        <v>17483</v>
      </c>
      <c r="E476" s="66" t="s">
        <v>8856</v>
      </c>
      <c r="F476" s="66"/>
      <c r="G476" s="45"/>
      <c r="H476" s="45"/>
      <c r="I476" s="45"/>
      <c r="J476" s="45"/>
    </row>
    <row r="477" spans="1:10" ht="14.1" customHeight="1" thickBot="1" x14ac:dyDescent="0.25">
      <c r="A477" s="99" t="s">
        <v>14829</v>
      </c>
      <c r="B477" s="67" t="s">
        <v>8529</v>
      </c>
      <c r="C477" s="76">
        <v>44452</v>
      </c>
      <c r="D477" s="99" t="s">
        <v>9387</v>
      </c>
      <c r="E477" s="67" t="s">
        <v>13095</v>
      </c>
      <c r="F477" s="66" t="s">
        <v>3082</v>
      </c>
      <c r="G477" s="45"/>
      <c r="H477" s="45"/>
      <c r="I477" s="45"/>
      <c r="J477" s="45"/>
    </row>
    <row r="478" spans="1:10" ht="14.1" customHeight="1" thickBot="1" x14ac:dyDescent="0.25">
      <c r="A478" s="100"/>
      <c r="B478" s="67" t="s">
        <v>1786</v>
      </c>
      <c r="C478" s="77">
        <f>IF(C477="","",IF(AND(MONTH(C477)&gt;=1,MONTH(C477)&lt;=3),1,IF(AND(MONTH(C477)&gt;=4,MONTH(C477)&lt;=6),2,IF(AND(MONTH(C477)&gt;=7,MONTH(C477)&lt;=9),3,4))))</f>
        <v>3</v>
      </c>
      <c r="D478" s="100"/>
      <c r="E478" s="67" t="s">
        <v>2418</v>
      </c>
      <c r="F478" s="66" t="s">
        <v>11113</v>
      </c>
      <c r="G478" s="45"/>
      <c r="H478" s="45"/>
      <c r="I478" s="45"/>
      <c r="J478" s="45"/>
    </row>
    <row r="479" spans="1:10" ht="14.1" customHeight="1" thickBot="1" x14ac:dyDescent="0.25">
      <c r="A479" s="100"/>
      <c r="B479" s="67" t="s">
        <v>12943</v>
      </c>
      <c r="C479" s="76">
        <v>44475</v>
      </c>
      <c r="D479" s="100"/>
      <c r="E479" s="67" t="s">
        <v>3075</v>
      </c>
      <c r="F479" s="66" t="s">
        <v>11113</v>
      </c>
      <c r="G479" s="45"/>
      <c r="H479" s="45"/>
      <c r="I479" s="45"/>
      <c r="J479" s="45"/>
    </row>
    <row r="480" spans="1:10" ht="14.1" customHeight="1" thickBot="1" x14ac:dyDescent="0.25">
      <c r="A480" s="100"/>
      <c r="B480" s="67" t="s">
        <v>1786</v>
      </c>
      <c r="C480" s="77">
        <f>IF(C479="","",IF(AND(MONTH(C479)&gt;=1,MONTH(C479)&lt;=3),1,IF(AND(MONTH(C479)&gt;=4,MONTH(C479)&lt;=6),2,IF(AND(MONTH(C479)&gt;=7,MONTH(C479)&lt;=9),3,4))))</f>
        <v>4</v>
      </c>
      <c r="D480" s="100"/>
      <c r="E480" s="67" t="s">
        <v>13194</v>
      </c>
      <c r="F480" s="66" t="s">
        <v>11113</v>
      </c>
      <c r="G480" s="45"/>
      <c r="H480" s="45"/>
      <c r="I480" s="45"/>
      <c r="J480" s="45"/>
    </row>
    <row r="481" spans="1:10" ht="14.1" customHeight="1" thickBot="1" x14ac:dyDescent="0.25">
      <c r="A481" s="45"/>
      <c r="B481" s="45"/>
      <c r="C481" s="45"/>
      <c r="D481" s="45"/>
      <c r="E481" s="45"/>
      <c r="F481" s="45"/>
      <c r="G481" s="45"/>
      <c r="H481" s="45"/>
      <c r="I481" s="45"/>
      <c r="J481" s="45"/>
    </row>
    <row r="482" spans="1:10" ht="14.1" customHeight="1" thickBot="1" x14ac:dyDescent="0.25">
      <c r="A482" s="72" t="s">
        <v>15736</v>
      </c>
      <c r="B482" s="72" t="s">
        <v>16147</v>
      </c>
      <c r="C482" s="72" t="s">
        <v>15642</v>
      </c>
      <c r="D482" s="72" t="s">
        <v>15252</v>
      </c>
      <c r="E482" s="72" t="s">
        <v>6933</v>
      </c>
      <c r="F482" s="72" t="s">
        <v>15281</v>
      </c>
      <c r="G482" s="45"/>
      <c r="H482" s="45"/>
      <c r="I482" s="45"/>
      <c r="J482" s="45"/>
    </row>
    <row r="483" spans="1:10" ht="14.1" customHeight="1" x14ac:dyDescent="0.2">
      <c r="A483" s="81">
        <v>47131812</v>
      </c>
      <c r="B483" s="69" t="str">
        <f t="shared" ref="B483:B508" ca="1" si="18">IFERROR(INDEX(UNSPSCDes,MATCH(INDIRECT(ADDRESS(ROW(),COLUMN()-1,4)),UNSPSCCode,0)),"")</f>
        <v>Refrescador de aire</v>
      </c>
      <c r="C483" s="81" t="s">
        <v>1449</v>
      </c>
      <c r="D483" s="81">
        <v>10</v>
      </c>
      <c r="E483" s="71">
        <v>93.5</v>
      </c>
      <c r="F483" s="70">
        <f t="shared" ref="F483:F508" ca="1" si="19">INDIRECT(ADDRESS(ROW(),COLUMN()-2,4))*INDIRECT(ADDRESS(ROW(),COLUMN()-1,4))</f>
        <v>935</v>
      </c>
      <c r="G483" s="45"/>
      <c r="H483" s="45"/>
      <c r="I483" s="45"/>
      <c r="J483" s="45"/>
    </row>
    <row r="484" spans="1:10" ht="13.5" customHeight="1" x14ac:dyDescent="0.2">
      <c r="A484" s="81">
        <v>47131812</v>
      </c>
      <c r="B484" s="69" t="str">
        <f t="shared" ca="1" si="18"/>
        <v>Refrescador de aire</v>
      </c>
      <c r="C484" s="86" t="s">
        <v>1449</v>
      </c>
      <c r="D484" s="81">
        <v>4</v>
      </c>
      <c r="E484" s="71">
        <v>572</v>
      </c>
      <c r="F484" s="70">
        <f t="shared" ca="1" si="19"/>
        <v>2288</v>
      </c>
      <c r="G484" s="45"/>
      <c r="H484" s="45"/>
      <c r="I484" s="45"/>
      <c r="J484" s="45"/>
    </row>
    <row r="485" spans="1:10" ht="13.5" customHeight="1" x14ac:dyDescent="0.2">
      <c r="A485" s="81">
        <v>47131503</v>
      </c>
      <c r="B485" s="69" t="str">
        <f t="shared" ca="1" si="18"/>
        <v>Gamuzas o cueros para lavar</v>
      </c>
      <c r="C485" s="86" t="s">
        <v>1449</v>
      </c>
      <c r="D485" s="81">
        <v>10</v>
      </c>
      <c r="E485" s="71">
        <v>45</v>
      </c>
      <c r="F485" s="70">
        <f t="shared" ca="1" si="19"/>
        <v>450</v>
      </c>
      <c r="G485" s="45"/>
      <c r="H485" s="45"/>
      <c r="I485" s="45"/>
      <c r="J485" s="45"/>
    </row>
    <row r="486" spans="1:10" ht="13.5" customHeight="1" x14ac:dyDescent="0.2">
      <c r="A486" s="81">
        <v>47131602</v>
      </c>
      <c r="B486" s="69" t="str">
        <f t="shared" ca="1" si="18"/>
        <v>Almohadillas para restregar</v>
      </c>
      <c r="C486" s="86" t="s">
        <v>1449</v>
      </c>
      <c r="D486" s="81">
        <v>12</v>
      </c>
      <c r="E486" s="71">
        <v>39.5</v>
      </c>
      <c r="F486" s="70">
        <f t="shared" ca="1" si="19"/>
        <v>474</v>
      </c>
      <c r="G486" s="45"/>
      <c r="H486" s="45"/>
      <c r="I486" s="45"/>
      <c r="J486" s="45"/>
    </row>
    <row r="487" spans="1:10" ht="13.5" customHeight="1" x14ac:dyDescent="0.2">
      <c r="A487" s="81">
        <v>47131605</v>
      </c>
      <c r="B487" s="69" t="str">
        <f t="shared" ca="1" si="18"/>
        <v>Cepillos de limpieza</v>
      </c>
      <c r="C487" s="86" t="s">
        <v>1449</v>
      </c>
      <c r="D487" s="81">
        <v>8</v>
      </c>
      <c r="E487" s="71">
        <v>55</v>
      </c>
      <c r="F487" s="70">
        <f t="shared" ca="1" si="19"/>
        <v>440</v>
      </c>
      <c r="G487" s="45"/>
      <c r="H487" s="45"/>
      <c r="I487" s="45"/>
      <c r="J487" s="45"/>
    </row>
    <row r="488" spans="1:10" ht="13.5" customHeight="1" x14ac:dyDescent="0.2">
      <c r="A488" s="81">
        <v>47131807</v>
      </c>
      <c r="B488" s="69" t="str">
        <f t="shared" ca="1" si="18"/>
        <v>Blanqueadores</v>
      </c>
      <c r="C488" s="86" t="s">
        <v>9561</v>
      </c>
      <c r="D488" s="81">
        <v>72</v>
      </c>
      <c r="E488" s="71">
        <v>100</v>
      </c>
      <c r="F488" s="70">
        <f t="shared" ca="1" si="19"/>
        <v>7200</v>
      </c>
      <c r="G488" s="45"/>
      <c r="H488" s="45"/>
      <c r="I488" s="45"/>
      <c r="J488" s="45"/>
    </row>
    <row r="489" spans="1:10" ht="13.5" customHeight="1" x14ac:dyDescent="0.2">
      <c r="A489" s="81">
        <v>47131803</v>
      </c>
      <c r="B489" s="69" t="str">
        <f t="shared" ca="1" si="18"/>
        <v>Desinfectantes para uso doméstico</v>
      </c>
      <c r="C489" s="86" t="s">
        <v>9561</v>
      </c>
      <c r="D489" s="81">
        <v>130</v>
      </c>
      <c r="E489" s="71">
        <v>195</v>
      </c>
      <c r="F489" s="70">
        <f t="shared" ca="1" si="19"/>
        <v>25350</v>
      </c>
      <c r="G489" s="45"/>
      <c r="H489" s="45"/>
      <c r="I489" s="45"/>
      <c r="J489" s="45"/>
    </row>
    <row r="490" spans="1:10" ht="13.5" customHeight="1" x14ac:dyDescent="0.2">
      <c r="A490" s="81">
        <v>47131811</v>
      </c>
      <c r="B490" s="69" t="str">
        <f t="shared" ca="1" si="18"/>
        <v>Productos de lavandería</v>
      </c>
      <c r="C490" s="81" t="s">
        <v>15637</v>
      </c>
      <c r="D490" s="81">
        <v>6</v>
      </c>
      <c r="E490" s="71">
        <v>175</v>
      </c>
      <c r="F490" s="70">
        <f t="shared" ca="1" si="19"/>
        <v>1050</v>
      </c>
      <c r="G490" s="45"/>
      <c r="H490" s="45"/>
      <c r="I490" s="45"/>
      <c r="J490" s="45"/>
    </row>
    <row r="491" spans="1:10" ht="13.5" customHeight="1" x14ac:dyDescent="0.2">
      <c r="A491" s="81">
        <v>47131824</v>
      </c>
      <c r="B491" s="69" t="str">
        <f t="shared" ca="1" si="18"/>
        <v>Limpiadores de vidrio o ventanas</v>
      </c>
      <c r="C491" s="86" t="s">
        <v>1449</v>
      </c>
      <c r="D491" s="81">
        <v>12</v>
      </c>
      <c r="E491" s="71">
        <v>800</v>
      </c>
      <c r="F491" s="70">
        <f t="shared" ca="1" si="19"/>
        <v>9600</v>
      </c>
      <c r="G491" s="45"/>
      <c r="H491" s="45"/>
      <c r="I491" s="45"/>
      <c r="J491" s="45"/>
    </row>
    <row r="492" spans="1:10" ht="13.5" customHeight="1" x14ac:dyDescent="0.2">
      <c r="A492" s="81">
        <v>47131704</v>
      </c>
      <c r="B492" s="69" t="str">
        <f t="shared" ca="1" si="18"/>
        <v>Dispensadores institucionales de jabón o loción</v>
      </c>
      <c r="C492" s="86" t="s">
        <v>1449</v>
      </c>
      <c r="D492" s="81">
        <v>6</v>
      </c>
      <c r="E492" s="71">
        <v>1800</v>
      </c>
      <c r="F492" s="70">
        <f t="shared" ca="1" si="19"/>
        <v>10800</v>
      </c>
      <c r="G492" s="45"/>
      <c r="H492" s="45"/>
      <c r="I492" s="45"/>
      <c r="J492" s="45"/>
    </row>
    <row r="493" spans="1:10" ht="13.5" customHeight="1" x14ac:dyDescent="0.2">
      <c r="A493" s="81">
        <v>47131710</v>
      </c>
      <c r="B493" s="69" t="str">
        <f t="shared" ca="1" si="18"/>
        <v>Dispensadores de papel higiénico</v>
      </c>
      <c r="C493" s="86" t="s">
        <v>1449</v>
      </c>
      <c r="D493" s="81">
        <v>4</v>
      </c>
      <c r="E493" s="71">
        <v>3200</v>
      </c>
      <c r="F493" s="70">
        <f t="shared" ca="1" si="19"/>
        <v>12800</v>
      </c>
      <c r="G493" s="45"/>
      <c r="H493" s="45"/>
      <c r="I493" s="45"/>
      <c r="J493" s="45"/>
    </row>
    <row r="494" spans="1:10" ht="13.5" customHeight="1" x14ac:dyDescent="0.2">
      <c r="A494" s="81">
        <v>47131818</v>
      </c>
      <c r="B494" s="69" t="str">
        <f t="shared" ca="1" si="18"/>
        <v>Antiséptico de aire</v>
      </c>
      <c r="C494" s="86" t="s">
        <v>1449</v>
      </c>
      <c r="D494" s="81">
        <v>6</v>
      </c>
      <c r="E494" s="71">
        <v>800</v>
      </c>
      <c r="F494" s="70">
        <f t="shared" ca="1" si="19"/>
        <v>4800</v>
      </c>
      <c r="G494" s="45"/>
      <c r="H494" s="45"/>
      <c r="I494" s="45"/>
      <c r="J494" s="45"/>
    </row>
    <row r="495" spans="1:10" ht="13.5" customHeight="1" x14ac:dyDescent="0.2">
      <c r="A495" s="81">
        <v>47131603</v>
      </c>
      <c r="B495" s="69" t="str">
        <f t="shared" ca="1" si="18"/>
        <v>Esponjas</v>
      </c>
      <c r="C495" s="86" t="s">
        <v>1449</v>
      </c>
      <c r="D495" s="81">
        <v>30</v>
      </c>
      <c r="E495" s="71">
        <v>35</v>
      </c>
      <c r="F495" s="70">
        <f t="shared" ca="1" si="19"/>
        <v>1050</v>
      </c>
      <c r="G495" s="45"/>
      <c r="H495" s="45"/>
      <c r="I495" s="45"/>
      <c r="J495" s="45"/>
    </row>
    <row r="496" spans="1:10" ht="13.5" customHeight="1" x14ac:dyDescent="0.2">
      <c r="A496" s="81">
        <v>47121701</v>
      </c>
      <c r="B496" s="69" t="str">
        <f t="shared" ca="1" si="18"/>
        <v>Bolsas de basura</v>
      </c>
      <c r="C496" s="81" t="s">
        <v>4737</v>
      </c>
      <c r="D496" s="81">
        <v>100</v>
      </c>
      <c r="E496" s="71">
        <v>549</v>
      </c>
      <c r="F496" s="70">
        <f t="shared" ca="1" si="19"/>
        <v>54900</v>
      </c>
      <c r="G496" s="45"/>
      <c r="H496" s="45"/>
      <c r="I496" s="45"/>
      <c r="J496" s="45"/>
    </row>
    <row r="497" spans="1:10" ht="13.5" customHeight="1" x14ac:dyDescent="0.2">
      <c r="A497" s="81">
        <v>47121701</v>
      </c>
      <c r="B497" s="69" t="str">
        <f t="shared" ca="1" si="18"/>
        <v>Bolsas de basura</v>
      </c>
      <c r="C497" s="86" t="s">
        <v>4737</v>
      </c>
      <c r="D497" s="81">
        <v>100</v>
      </c>
      <c r="E497" s="71">
        <v>195</v>
      </c>
      <c r="F497" s="70">
        <f t="shared" ca="1" si="19"/>
        <v>19500</v>
      </c>
      <c r="G497" s="45"/>
      <c r="H497" s="45"/>
      <c r="I497" s="45"/>
      <c r="J497" s="45"/>
    </row>
    <row r="498" spans="1:10" ht="13.5" customHeight="1" x14ac:dyDescent="0.2">
      <c r="A498" s="81">
        <v>47121701</v>
      </c>
      <c r="B498" s="69" t="str">
        <f t="shared" ca="1" si="18"/>
        <v>Bolsas de basura</v>
      </c>
      <c r="C498" s="86" t="s">
        <v>4737</v>
      </c>
      <c r="D498" s="81">
        <v>100</v>
      </c>
      <c r="E498" s="71">
        <v>287</v>
      </c>
      <c r="F498" s="70">
        <f t="shared" ca="1" si="19"/>
        <v>28700</v>
      </c>
      <c r="G498" s="45"/>
      <c r="H498" s="45"/>
      <c r="I498" s="45"/>
      <c r="J498" s="45"/>
    </row>
    <row r="499" spans="1:10" ht="13.5" customHeight="1" x14ac:dyDescent="0.2">
      <c r="A499" s="81">
        <v>47131810</v>
      </c>
      <c r="B499" s="69" t="str">
        <f t="shared" ca="1" si="18"/>
        <v>Productos para el lavaplatos</v>
      </c>
      <c r="C499" s="86" t="s">
        <v>9561</v>
      </c>
      <c r="D499" s="81">
        <v>20</v>
      </c>
      <c r="E499" s="71">
        <v>194.28</v>
      </c>
      <c r="F499" s="70">
        <f t="shared" ca="1" si="19"/>
        <v>3885.6</v>
      </c>
      <c r="G499" s="45"/>
      <c r="H499" s="45"/>
      <c r="I499" s="45"/>
      <c r="J499" s="45"/>
    </row>
    <row r="500" spans="1:10" ht="13.5" customHeight="1" x14ac:dyDescent="0.2">
      <c r="A500" s="81">
        <v>47131801</v>
      </c>
      <c r="B500" s="69" t="str">
        <f t="shared" ca="1" si="18"/>
        <v>Limpiadores de pisos</v>
      </c>
      <c r="C500" s="86" t="s">
        <v>9561</v>
      </c>
      <c r="D500" s="81">
        <v>1</v>
      </c>
      <c r="E500" s="71">
        <v>295</v>
      </c>
      <c r="F500" s="70">
        <f t="shared" ca="1" si="19"/>
        <v>295</v>
      </c>
      <c r="G500" s="45"/>
      <c r="H500" s="45"/>
      <c r="I500" s="45"/>
      <c r="J500" s="45"/>
    </row>
    <row r="501" spans="1:10" ht="13.5" customHeight="1" x14ac:dyDescent="0.2">
      <c r="A501" s="81">
        <v>47131824</v>
      </c>
      <c r="B501" s="69" t="str">
        <f t="shared" ca="1" si="18"/>
        <v>Limpiadores de vidrio o ventanas</v>
      </c>
      <c r="C501" s="86" t="s">
        <v>9561</v>
      </c>
      <c r="D501" s="81">
        <v>2</v>
      </c>
      <c r="E501" s="71">
        <v>194.7</v>
      </c>
      <c r="F501" s="70">
        <f t="shared" ca="1" si="19"/>
        <v>389.4</v>
      </c>
      <c r="G501" s="45"/>
      <c r="H501" s="45"/>
      <c r="I501" s="45"/>
      <c r="J501" s="45"/>
    </row>
    <row r="502" spans="1:10" ht="13.5" customHeight="1" x14ac:dyDescent="0.2">
      <c r="A502" s="81">
        <v>47131826</v>
      </c>
      <c r="B502" s="69" t="str">
        <f t="shared" ca="1" si="18"/>
        <v>Limpiadores de alfombras o tapizados</v>
      </c>
      <c r="C502" s="86" t="s">
        <v>1449</v>
      </c>
      <c r="D502" s="81">
        <v>4</v>
      </c>
      <c r="E502" s="71">
        <v>305</v>
      </c>
      <c r="F502" s="70">
        <f t="shared" ca="1" si="19"/>
        <v>1220</v>
      </c>
      <c r="G502" s="45"/>
      <c r="H502" s="45"/>
      <c r="I502" s="45"/>
      <c r="J502" s="45"/>
    </row>
    <row r="503" spans="1:10" ht="13.5" customHeight="1" x14ac:dyDescent="0.2">
      <c r="A503" s="81">
        <v>47121702</v>
      </c>
      <c r="B503" s="69" t="str">
        <f t="shared" ca="1" si="18"/>
        <v>Contenedores de desperdicios o revestimientos rígidos</v>
      </c>
      <c r="C503" s="86" t="s">
        <v>1449</v>
      </c>
      <c r="D503" s="81">
        <v>8</v>
      </c>
      <c r="E503" s="71">
        <v>275</v>
      </c>
      <c r="F503" s="70">
        <f t="shared" ca="1" si="19"/>
        <v>2200</v>
      </c>
      <c r="G503" s="45"/>
      <c r="H503" s="45"/>
      <c r="I503" s="45"/>
      <c r="J503" s="45"/>
    </row>
    <row r="504" spans="1:10" ht="13.5" customHeight="1" x14ac:dyDescent="0.2">
      <c r="A504" s="81">
        <v>47131618</v>
      </c>
      <c r="B504" s="69" t="str">
        <f t="shared" ca="1" si="18"/>
        <v>Traperos húmedos</v>
      </c>
      <c r="C504" s="86" t="s">
        <v>1449</v>
      </c>
      <c r="D504" s="81">
        <v>10</v>
      </c>
      <c r="E504" s="71">
        <v>148.5</v>
      </c>
      <c r="F504" s="70">
        <f t="shared" ca="1" si="19"/>
        <v>1485</v>
      </c>
      <c r="G504" s="45"/>
      <c r="H504" s="45"/>
      <c r="I504" s="45"/>
      <c r="J504" s="45"/>
    </row>
    <row r="505" spans="1:10" ht="13.5" customHeight="1" x14ac:dyDescent="0.2">
      <c r="A505" s="81">
        <v>53131627</v>
      </c>
      <c r="B505" s="69" t="str">
        <f t="shared" ca="1" si="18"/>
        <v>Limpiador de manos</v>
      </c>
      <c r="C505" s="86" t="s">
        <v>9561</v>
      </c>
      <c r="D505" s="81">
        <v>90</v>
      </c>
      <c r="E505" s="71">
        <v>191</v>
      </c>
      <c r="F505" s="70">
        <f t="shared" ca="1" si="19"/>
        <v>17190</v>
      </c>
      <c r="G505" s="45"/>
      <c r="H505" s="45"/>
      <c r="I505" s="45"/>
      <c r="J505" s="45"/>
    </row>
    <row r="506" spans="1:10" ht="13.5" customHeight="1" x14ac:dyDescent="0.2">
      <c r="A506" s="81">
        <v>53131626</v>
      </c>
      <c r="B506" s="69" t="str">
        <f t="shared" ca="1" si="18"/>
        <v>Desinfectante de manos</v>
      </c>
      <c r="C506" s="86" t="s">
        <v>9561</v>
      </c>
      <c r="D506" s="81">
        <v>24</v>
      </c>
      <c r="E506" s="71">
        <v>1700</v>
      </c>
      <c r="F506" s="70">
        <f t="shared" ca="1" si="19"/>
        <v>40800</v>
      </c>
      <c r="G506" s="45"/>
      <c r="H506" s="45"/>
      <c r="I506" s="45"/>
      <c r="J506" s="45"/>
    </row>
    <row r="507" spans="1:10" ht="13.5" customHeight="1" x14ac:dyDescent="0.2">
      <c r="A507" s="81">
        <v>12131706</v>
      </c>
      <c r="B507" s="69" t="str">
        <f t="shared" ca="1" si="18"/>
        <v>Fósforos</v>
      </c>
      <c r="C507" s="81" t="s">
        <v>16989</v>
      </c>
      <c r="D507" s="81">
        <v>2</v>
      </c>
      <c r="E507" s="71">
        <v>7</v>
      </c>
      <c r="F507" s="70">
        <f t="shared" ca="1" si="19"/>
        <v>14</v>
      </c>
      <c r="G507" s="45"/>
      <c r="H507" s="45"/>
      <c r="I507" s="45"/>
      <c r="J507" s="45"/>
    </row>
    <row r="508" spans="1:10" ht="13.5" customHeight="1" x14ac:dyDescent="0.2">
      <c r="A508" s="81">
        <v>47121804</v>
      </c>
      <c r="B508" s="69" t="str">
        <f t="shared" ca="1" si="18"/>
        <v>Baldes para limpieza</v>
      </c>
      <c r="C508" s="81" t="s">
        <v>1449</v>
      </c>
      <c r="D508" s="81">
        <v>5</v>
      </c>
      <c r="E508" s="71">
        <v>150</v>
      </c>
      <c r="F508" s="70">
        <f t="shared" ca="1" si="19"/>
        <v>750</v>
      </c>
      <c r="G508" s="45"/>
      <c r="H508" s="45"/>
      <c r="I508" s="45"/>
      <c r="J508" s="45"/>
    </row>
    <row r="509" spans="1:10" ht="14.1" customHeight="1" x14ac:dyDescent="0.2">
      <c r="A509" s="45"/>
      <c r="B509" s="45"/>
      <c r="C509" s="45"/>
      <c r="D509" s="45"/>
      <c r="E509" s="73" t="s">
        <v>12551</v>
      </c>
      <c r="F509" s="74">
        <f ca="1">SUM(Table331[MONTO TOTAL ESTIMADO])</f>
        <v>248566</v>
      </c>
      <c r="G509" s="45"/>
      <c r="H509" s="45" t="str">
        <f>C476</f>
        <v>Bienes</v>
      </c>
      <c r="I509" s="45" t="str">
        <f>E476</f>
        <v>Sí</v>
      </c>
      <c r="J509" s="45" t="str">
        <f>D476</f>
        <v>Compras Menores</v>
      </c>
    </row>
    <row r="510" spans="1:10" ht="14.1" customHeight="1" thickBot="1" x14ac:dyDescent="0.3"/>
    <row r="511" spans="1:10" ht="33.75" customHeight="1" thickBot="1" x14ac:dyDescent="0.25">
      <c r="A511" s="64" t="s">
        <v>16383</v>
      </c>
      <c r="B511" s="64" t="s">
        <v>161</v>
      </c>
      <c r="C511" s="64" t="s">
        <v>11725</v>
      </c>
      <c r="D511" s="64" t="s">
        <v>14379</v>
      </c>
      <c r="E511" s="64" t="s">
        <v>10963</v>
      </c>
      <c r="F511" s="64" t="s">
        <v>11096</v>
      </c>
      <c r="G511" s="45"/>
      <c r="H511" s="45"/>
      <c r="I511" s="45"/>
      <c r="J511" s="45"/>
    </row>
    <row r="512" spans="1:10" ht="13.5" customHeight="1" thickBot="1" x14ac:dyDescent="0.25">
      <c r="A512" s="90" t="s">
        <v>18864</v>
      </c>
      <c r="B512" s="85" t="s">
        <v>18836</v>
      </c>
      <c r="C512" s="66" t="s">
        <v>17798</v>
      </c>
      <c r="D512" s="66" t="s">
        <v>10172</v>
      </c>
      <c r="E512" s="66" t="s">
        <v>17854</v>
      </c>
      <c r="F512" s="66"/>
      <c r="G512" s="45"/>
      <c r="H512" s="45"/>
      <c r="I512" s="45"/>
      <c r="J512" s="45"/>
    </row>
    <row r="513" spans="1:10" ht="14.1" customHeight="1" thickBot="1" x14ac:dyDescent="0.25">
      <c r="A513" s="99" t="s">
        <v>14829</v>
      </c>
      <c r="B513" s="67" t="s">
        <v>8529</v>
      </c>
      <c r="C513" s="76">
        <v>44279</v>
      </c>
      <c r="D513" s="99" t="s">
        <v>9387</v>
      </c>
      <c r="E513" s="67" t="s">
        <v>13095</v>
      </c>
      <c r="F513" s="66" t="s">
        <v>3082</v>
      </c>
      <c r="G513" s="45"/>
      <c r="H513" s="45"/>
      <c r="I513" s="45"/>
      <c r="J513" s="45"/>
    </row>
    <row r="514" spans="1:10" ht="14.1" customHeight="1" thickBot="1" x14ac:dyDescent="0.25">
      <c r="A514" s="100"/>
      <c r="B514" s="67" t="s">
        <v>1786</v>
      </c>
      <c r="C514" s="84">
        <f>IF(C513="","",IF(AND(MONTH(C513)&gt;=1,MONTH(C513)&lt;=3),1,IF(AND(MONTH(C513)&gt;=4,MONTH(C513)&lt;=6),2,IF(AND(MONTH(C513)&gt;=7,MONTH(C513)&lt;=9),3,4))))</f>
        <v>1</v>
      </c>
      <c r="D514" s="100"/>
      <c r="E514" s="67" t="s">
        <v>2418</v>
      </c>
      <c r="F514" s="66" t="s">
        <v>11113</v>
      </c>
      <c r="G514" s="45"/>
      <c r="H514" s="45"/>
      <c r="I514" s="45"/>
      <c r="J514" s="45"/>
    </row>
    <row r="515" spans="1:10" ht="14.1" customHeight="1" thickBot="1" x14ac:dyDescent="0.25">
      <c r="A515" s="100"/>
      <c r="B515" s="67" t="s">
        <v>12943</v>
      </c>
      <c r="C515" s="76">
        <v>44285</v>
      </c>
      <c r="D515" s="100"/>
      <c r="E515" s="67" t="s">
        <v>3075</v>
      </c>
      <c r="F515" s="66" t="s">
        <v>11113</v>
      </c>
      <c r="G515" s="45"/>
      <c r="H515" s="45"/>
      <c r="I515" s="45"/>
      <c r="J515" s="45"/>
    </row>
    <row r="516" spans="1:10" ht="14.1" customHeight="1" thickBot="1" x14ac:dyDescent="0.25">
      <c r="A516" s="100"/>
      <c r="B516" s="67" t="s">
        <v>1786</v>
      </c>
      <c r="C516" s="84">
        <f>IF(C515="","",IF(AND(MONTH(C515)&gt;=1,MONTH(C515)&lt;=3),1,IF(AND(MONTH(C515)&gt;=4,MONTH(C515)&lt;=6),2,IF(AND(MONTH(C515)&gt;=7,MONTH(C515)&lt;=9),3,4))))</f>
        <v>1</v>
      </c>
      <c r="D516" s="100"/>
      <c r="E516" s="67" t="s">
        <v>13194</v>
      </c>
      <c r="F516" s="66" t="s">
        <v>11113</v>
      </c>
      <c r="G516" s="45"/>
      <c r="H516" s="45"/>
      <c r="I516" s="45"/>
      <c r="J516" s="45"/>
    </row>
    <row r="517" spans="1:10" ht="14.1" customHeight="1" thickBot="1" x14ac:dyDescent="0.25">
      <c r="A517" s="45"/>
      <c r="B517" s="45"/>
      <c r="C517" s="45"/>
      <c r="D517" s="45"/>
      <c r="E517" s="45"/>
      <c r="F517" s="45"/>
      <c r="G517" s="45"/>
      <c r="H517" s="45"/>
      <c r="I517" s="45"/>
      <c r="J517" s="45"/>
    </row>
    <row r="518" spans="1:10" ht="14.1" customHeight="1" thickBot="1" x14ac:dyDescent="0.25">
      <c r="A518" s="72" t="s">
        <v>15736</v>
      </c>
      <c r="B518" s="72" t="s">
        <v>16147</v>
      </c>
      <c r="C518" s="72" t="s">
        <v>15642</v>
      </c>
      <c r="D518" s="72" t="s">
        <v>15252</v>
      </c>
      <c r="E518" s="72" t="s">
        <v>6933</v>
      </c>
      <c r="F518" s="72" t="s">
        <v>15281</v>
      </c>
      <c r="G518" s="45"/>
      <c r="H518" s="45"/>
      <c r="I518" s="45"/>
      <c r="J518" s="45"/>
    </row>
    <row r="519" spans="1:10" ht="14.1" customHeight="1" x14ac:dyDescent="0.2">
      <c r="A519" s="81">
        <v>42131606</v>
      </c>
      <c r="B519" s="69" t="str">
        <f ca="1">IFERROR(INDEX(UNSPSCDes,MATCH(INDIRECT(ADDRESS(ROW(),COLUMN()-1,4)),UNSPSCCode,0)),"")</f>
        <v>Máscaras quirúrgicas o de aislamiento para personal médico</v>
      </c>
      <c r="C519" s="81" t="s">
        <v>16989</v>
      </c>
      <c r="D519" s="81">
        <v>2</v>
      </c>
      <c r="E519" s="71">
        <v>900</v>
      </c>
      <c r="F519" s="70">
        <f ca="1">INDIRECT(ADDRESS(ROW(),COLUMN()-2,4))*INDIRECT(ADDRESS(ROW(),COLUMN()-1,4))</f>
        <v>1800</v>
      </c>
      <c r="G519" s="45"/>
      <c r="H519" s="45"/>
      <c r="I519" s="45"/>
      <c r="J519" s="45"/>
    </row>
    <row r="520" spans="1:10" ht="13.5" customHeight="1" x14ac:dyDescent="0.2">
      <c r="A520" s="81">
        <v>42131606</v>
      </c>
      <c r="B520" s="69" t="str">
        <f ca="1">IFERROR(INDEX(UNSPSCDes,MATCH(INDIRECT(ADDRESS(ROW(),COLUMN()-1,4)),UNSPSCCode,0)),"")</f>
        <v>Máscaras quirúrgicas o de aislamiento para personal médico</v>
      </c>
      <c r="C520" s="81" t="s">
        <v>16989</v>
      </c>
      <c r="D520" s="81">
        <v>40</v>
      </c>
      <c r="E520" s="71">
        <v>1000</v>
      </c>
      <c r="F520" s="70">
        <f ca="1">INDIRECT(ADDRESS(ROW(),COLUMN()-2,4))*INDIRECT(ADDRESS(ROW(),COLUMN()-1,4))</f>
        <v>40000</v>
      </c>
      <c r="G520" s="45"/>
      <c r="H520" s="45"/>
      <c r="I520" s="45"/>
      <c r="J520" s="45"/>
    </row>
    <row r="521" spans="1:10" ht="13.5" customHeight="1" x14ac:dyDescent="0.2">
      <c r="A521" s="81">
        <v>42132205</v>
      </c>
      <c r="B521" s="69" t="str">
        <f ca="1">IFERROR(INDEX(UNSPSCDes,MATCH(INDIRECT(ADDRESS(ROW(),COLUMN()-1,4)),UNSPSCCode,0)),"")</f>
        <v>Guantes de cirugía</v>
      </c>
      <c r="C521" s="81" t="s">
        <v>16989</v>
      </c>
      <c r="D521" s="81">
        <v>13</v>
      </c>
      <c r="E521" s="71">
        <v>272</v>
      </c>
      <c r="F521" s="70">
        <f ca="1">INDIRECT(ADDRESS(ROW(),COLUMN()-2,4))*INDIRECT(ADDRESS(ROW(),COLUMN()-1,4))</f>
        <v>3536</v>
      </c>
      <c r="G521" s="45"/>
      <c r="H521" s="45"/>
      <c r="I521" s="45"/>
      <c r="J521" s="45"/>
    </row>
    <row r="522" spans="1:10" ht="13.5" customHeight="1" x14ac:dyDescent="0.2">
      <c r="A522" s="81">
        <v>42241804</v>
      </c>
      <c r="B522" s="69" t="str">
        <f ca="1">IFERROR(INDEX(UNSPSCDes,MATCH(INDIRECT(ADDRESS(ROW(),COLUMN()-1,4)),UNSPSCCode,0)),"")</f>
        <v>Fieltros de recubrimiento ortopédico para la clavícula</v>
      </c>
      <c r="C522" s="81" t="s">
        <v>1449</v>
      </c>
      <c r="D522" s="81">
        <v>2</v>
      </c>
      <c r="E522" s="71">
        <v>1000</v>
      </c>
      <c r="F522" s="70">
        <f ca="1">INDIRECT(ADDRESS(ROW(),COLUMN()-2,4))*INDIRECT(ADDRESS(ROW(),COLUMN()-1,4))</f>
        <v>2000</v>
      </c>
      <c r="G522" s="45"/>
      <c r="H522" s="45"/>
      <c r="I522" s="45"/>
      <c r="J522" s="45"/>
    </row>
    <row r="523" spans="1:10" ht="13.5" customHeight="1" x14ac:dyDescent="0.2">
      <c r="A523" s="81">
        <v>42172001</v>
      </c>
      <c r="B523" s="69" t="str">
        <f ca="1">IFERROR(INDEX(UNSPSCDes,MATCH(INDIRECT(ADDRESS(ROW(),COLUMN()-1,4)),UNSPSCCode,0)),"")</f>
        <v>Kits de primeros auxilios para servicios médicos de emergencia</v>
      </c>
      <c r="C523" s="81" t="s">
        <v>4737</v>
      </c>
      <c r="D523" s="81">
        <v>3</v>
      </c>
      <c r="E523" s="71">
        <v>2000</v>
      </c>
      <c r="F523" s="70">
        <f ca="1">INDIRECT(ADDRESS(ROW(),COLUMN()-2,4))*INDIRECT(ADDRESS(ROW(),COLUMN()-1,4))</f>
        <v>6000</v>
      </c>
      <c r="G523" s="45"/>
      <c r="H523" s="45"/>
      <c r="I523" s="45"/>
      <c r="J523" s="45"/>
    </row>
    <row r="524" spans="1:10" ht="14.1" customHeight="1" x14ac:dyDescent="0.2">
      <c r="A524" s="45"/>
      <c r="B524" s="45"/>
      <c r="C524" s="45"/>
      <c r="D524" s="45"/>
      <c r="E524" s="73" t="s">
        <v>12551</v>
      </c>
      <c r="F524" s="74">
        <f ca="1">SUM(Table332[MONTO TOTAL ESTIMADO])</f>
        <v>53336</v>
      </c>
      <c r="G524" s="45"/>
      <c r="H524" s="45" t="str">
        <f>C512</f>
        <v>Bienes</v>
      </c>
      <c r="I524" s="45" t="str">
        <f>E512</f>
        <v>No</v>
      </c>
      <c r="J524" s="45" t="str">
        <f>D512</f>
        <v>Compras por debajo del Umbral</v>
      </c>
    </row>
    <row r="525" spans="1:10" ht="14.1" customHeight="1" thickBot="1" x14ac:dyDescent="0.3"/>
    <row r="526" spans="1:10" ht="33.75" customHeight="1" thickBot="1" x14ac:dyDescent="0.25">
      <c r="A526" s="64" t="s">
        <v>16383</v>
      </c>
      <c r="B526" s="64" t="s">
        <v>161</v>
      </c>
      <c r="C526" s="64" t="s">
        <v>11725</v>
      </c>
      <c r="D526" s="64" t="s">
        <v>14379</v>
      </c>
      <c r="E526" s="64" t="s">
        <v>10963</v>
      </c>
      <c r="F526" s="64" t="s">
        <v>11096</v>
      </c>
      <c r="G526" s="45"/>
      <c r="H526" s="45"/>
      <c r="I526" s="45"/>
      <c r="J526" s="45"/>
    </row>
    <row r="527" spans="1:10" ht="13.5" customHeight="1" thickBot="1" x14ac:dyDescent="0.25">
      <c r="A527" s="90" t="s">
        <v>18865</v>
      </c>
      <c r="B527" s="85" t="s">
        <v>18836</v>
      </c>
      <c r="C527" s="66" t="s">
        <v>17798</v>
      </c>
      <c r="D527" s="66" t="s">
        <v>10172</v>
      </c>
      <c r="E527" s="66" t="s">
        <v>17854</v>
      </c>
      <c r="F527" s="66"/>
      <c r="G527" s="45"/>
      <c r="H527" s="45"/>
      <c r="I527" s="45"/>
      <c r="J527" s="45"/>
    </row>
    <row r="528" spans="1:10" ht="14.1" customHeight="1" thickBot="1" x14ac:dyDescent="0.25">
      <c r="A528" s="99" t="s">
        <v>14829</v>
      </c>
      <c r="B528" s="67" t="s">
        <v>8529</v>
      </c>
      <c r="C528" s="76">
        <v>44328</v>
      </c>
      <c r="D528" s="99" t="s">
        <v>9387</v>
      </c>
      <c r="E528" s="67" t="s">
        <v>13095</v>
      </c>
      <c r="F528" s="66" t="s">
        <v>3082</v>
      </c>
      <c r="G528" s="45"/>
      <c r="H528" s="45"/>
      <c r="I528" s="45"/>
      <c r="J528" s="45"/>
    </row>
    <row r="529" spans="1:10" ht="14.1" customHeight="1" thickBot="1" x14ac:dyDescent="0.25">
      <c r="A529" s="100"/>
      <c r="B529" s="67" t="s">
        <v>1786</v>
      </c>
      <c r="C529" s="84">
        <f>IF(C528="","",IF(AND(MONTH(C528)&gt;=1,MONTH(C528)&lt;=3),1,IF(AND(MONTH(C528)&gt;=4,MONTH(C528)&lt;=6),2,IF(AND(MONTH(C528)&gt;=7,MONTH(C528)&lt;=9),3,4))))</f>
        <v>2</v>
      </c>
      <c r="D529" s="100"/>
      <c r="E529" s="67" t="s">
        <v>2418</v>
      </c>
      <c r="F529" s="66" t="s">
        <v>11113</v>
      </c>
      <c r="G529" s="45"/>
      <c r="H529" s="45"/>
      <c r="I529" s="45"/>
      <c r="J529" s="45"/>
    </row>
    <row r="530" spans="1:10" ht="14.1" customHeight="1" thickBot="1" x14ac:dyDescent="0.25">
      <c r="A530" s="100"/>
      <c r="B530" s="67" t="s">
        <v>12943</v>
      </c>
      <c r="C530" s="76">
        <v>44342</v>
      </c>
      <c r="D530" s="100"/>
      <c r="E530" s="67" t="s">
        <v>3075</v>
      </c>
      <c r="F530" s="66" t="s">
        <v>11113</v>
      </c>
      <c r="G530" s="45"/>
      <c r="H530" s="45"/>
      <c r="I530" s="45"/>
      <c r="J530" s="45"/>
    </row>
    <row r="531" spans="1:10" ht="14.1" customHeight="1" thickBot="1" x14ac:dyDescent="0.25">
      <c r="A531" s="100"/>
      <c r="B531" s="67" t="s">
        <v>1786</v>
      </c>
      <c r="C531" s="84">
        <f>IF(C530="","",IF(AND(MONTH(C530)&gt;=1,MONTH(C530)&lt;=3),1,IF(AND(MONTH(C530)&gt;=4,MONTH(C530)&lt;=6),2,IF(AND(MONTH(C530)&gt;=7,MONTH(C530)&lt;=9),3,4))))</f>
        <v>2</v>
      </c>
      <c r="D531" s="100"/>
      <c r="E531" s="67" t="s">
        <v>13194</v>
      </c>
      <c r="F531" s="66" t="s">
        <v>11113</v>
      </c>
      <c r="G531" s="45"/>
      <c r="H531" s="45"/>
      <c r="I531" s="45"/>
      <c r="J531" s="45"/>
    </row>
    <row r="532" spans="1:10" ht="14.1" customHeight="1" thickBot="1" x14ac:dyDescent="0.25">
      <c r="A532" s="45"/>
      <c r="B532" s="45"/>
      <c r="C532" s="45"/>
      <c r="D532" s="45"/>
      <c r="E532" s="45"/>
      <c r="F532" s="45"/>
      <c r="G532" s="45"/>
      <c r="H532" s="45"/>
      <c r="I532" s="45"/>
      <c r="J532" s="45"/>
    </row>
    <row r="533" spans="1:10" ht="14.1" customHeight="1" thickBot="1" x14ac:dyDescent="0.25">
      <c r="A533" s="72" t="s">
        <v>15736</v>
      </c>
      <c r="B533" s="72" t="s">
        <v>16147</v>
      </c>
      <c r="C533" s="72" t="s">
        <v>15642</v>
      </c>
      <c r="D533" s="72" t="s">
        <v>15252</v>
      </c>
      <c r="E533" s="72" t="s">
        <v>6933</v>
      </c>
      <c r="F533" s="72" t="s">
        <v>15281</v>
      </c>
      <c r="G533" s="45"/>
      <c r="H533" s="45"/>
      <c r="I533" s="45"/>
      <c r="J533" s="45"/>
    </row>
    <row r="534" spans="1:10" ht="14.1" customHeight="1" x14ac:dyDescent="0.2">
      <c r="A534" s="81">
        <v>46181504</v>
      </c>
      <c r="B534" s="69" t="str">
        <f t="shared" ref="B534:B542" ca="1" si="20">IFERROR(INDEX(UNSPSCDes,MATCH(INDIRECT(ADDRESS(ROW(),COLUMN()-1,4)),UNSPSCCode,0)),"")</f>
        <v>Guantes de protección</v>
      </c>
      <c r="C534" s="81" t="s">
        <v>4737</v>
      </c>
      <c r="D534" s="81">
        <v>60</v>
      </c>
      <c r="E534" s="71">
        <v>46</v>
      </c>
      <c r="F534" s="70">
        <f t="shared" ref="F534:F542" ca="1" si="21">INDIRECT(ADDRESS(ROW(),COLUMN()-2,4))*INDIRECT(ADDRESS(ROW(),COLUMN()-1,4))</f>
        <v>2760</v>
      </c>
      <c r="G534" s="45"/>
      <c r="H534" s="45"/>
      <c r="I534" s="45"/>
      <c r="J534" s="45"/>
    </row>
    <row r="535" spans="1:10" ht="13.5" customHeight="1" x14ac:dyDescent="0.2">
      <c r="A535" s="81">
        <v>46181533</v>
      </c>
      <c r="B535" s="69" t="str">
        <f t="shared" ca="1" si="20"/>
        <v>Batas protectoras</v>
      </c>
      <c r="C535" s="81" t="s">
        <v>1449</v>
      </c>
      <c r="D535" s="81">
        <v>10</v>
      </c>
      <c r="E535" s="71">
        <v>850</v>
      </c>
      <c r="F535" s="70">
        <f t="shared" ca="1" si="21"/>
        <v>8500</v>
      </c>
      <c r="G535" s="45"/>
      <c r="H535" s="45"/>
      <c r="I535" s="45"/>
      <c r="J535" s="45"/>
    </row>
    <row r="536" spans="1:10" ht="13.5" customHeight="1" x14ac:dyDescent="0.2">
      <c r="A536" s="81">
        <v>46181533</v>
      </c>
      <c r="B536" s="69" t="str">
        <f t="shared" ca="1" si="20"/>
        <v>Batas protectoras</v>
      </c>
      <c r="C536" s="81" t="s">
        <v>1449</v>
      </c>
      <c r="D536" s="81">
        <v>5</v>
      </c>
      <c r="E536" s="71">
        <v>600</v>
      </c>
      <c r="F536" s="70">
        <f t="shared" ca="1" si="21"/>
        <v>3000</v>
      </c>
      <c r="G536" s="45"/>
      <c r="H536" s="45"/>
      <c r="I536" s="45"/>
      <c r="J536" s="45"/>
    </row>
    <row r="537" spans="1:10" ht="13.5" customHeight="1" x14ac:dyDescent="0.2">
      <c r="A537" s="81">
        <v>46182201</v>
      </c>
      <c r="B537" s="69" t="str">
        <f t="shared" ca="1" si="20"/>
        <v>Cinturones de soporte de la espalda</v>
      </c>
      <c r="C537" s="81" t="s">
        <v>1449</v>
      </c>
      <c r="D537" s="81">
        <v>4</v>
      </c>
      <c r="E537" s="71">
        <v>284</v>
      </c>
      <c r="F537" s="70">
        <f t="shared" ca="1" si="21"/>
        <v>1136</v>
      </c>
      <c r="G537" s="45"/>
      <c r="H537" s="45"/>
      <c r="I537" s="45"/>
      <c r="J537" s="45"/>
    </row>
    <row r="538" spans="1:10" ht="13.5" customHeight="1" x14ac:dyDescent="0.2">
      <c r="A538" s="81">
        <v>46181504</v>
      </c>
      <c r="B538" s="69" t="str">
        <f t="shared" ca="1" si="20"/>
        <v>Guantes de protección</v>
      </c>
      <c r="C538" s="81" t="s">
        <v>16989</v>
      </c>
      <c r="D538" s="81">
        <v>10</v>
      </c>
      <c r="E538" s="71">
        <v>150</v>
      </c>
      <c r="F538" s="70">
        <f t="shared" ca="1" si="21"/>
        <v>1500</v>
      </c>
      <c r="G538" s="45"/>
      <c r="H538" s="45"/>
      <c r="I538" s="45"/>
      <c r="J538" s="45"/>
    </row>
    <row r="539" spans="1:10" ht="13.5" customHeight="1" x14ac:dyDescent="0.2">
      <c r="A539" s="81">
        <v>46181811</v>
      </c>
      <c r="B539" s="69" t="str">
        <f t="shared" ca="1" si="20"/>
        <v>Lentes protectores</v>
      </c>
      <c r="C539" s="81" t="s">
        <v>1449</v>
      </c>
      <c r="D539" s="81">
        <v>4</v>
      </c>
      <c r="E539" s="71">
        <v>250</v>
      </c>
      <c r="F539" s="70">
        <f t="shared" ca="1" si="21"/>
        <v>1000</v>
      </c>
      <c r="G539" s="45"/>
      <c r="H539" s="45"/>
      <c r="I539" s="45"/>
      <c r="J539" s="45"/>
    </row>
    <row r="540" spans="1:10" ht="13.5" customHeight="1" x14ac:dyDescent="0.2">
      <c r="A540" s="81">
        <v>46181504</v>
      </c>
      <c r="B540" s="69" t="str">
        <f t="shared" ca="1" si="20"/>
        <v>Guantes de protección</v>
      </c>
      <c r="C540" s="81" t="s">
        <v>16989</v>
      </c>
      <c r="D540" s="81">
        <v>1</v>
      </c>
      <c r="E540" s="71">
        <v>1000</v>
      </c>
      <c r="F540" s="70">
        <f t="shared" ca="1" si="21"/>
        <v>1000</v>
      </c>
      <c r="G540" s="45"/>
      <c r="H540" s="45"/>
      <c r="I540" s="45"/>
      <c r="J540" s="45"/>
    </row>
    <row r="541" spans="1:10" ht="13.5" customHeight="1" x14ac:dyDescent="0.2">
      <c r="A541" s="81">
        <v>46181604</v>
      </c>
      <c r="B541" s="69" t="str">
        <f t="shared" ca="1" si="20"/>
        <v>Botas de seguridad</v>
      </c>
      <c r="C541" s="81" t="s">
        <v>1449</v>
      </c>
      <c r="D541" s="81">
        <v>2</v>
      </c>
      <c r="E541" s="71">
        <v>3500</v>
      </c>
      <c r="F541" s="70">
        <f t="shared" ca="1" si="21"/>
        <v>7000</v>
      </c>
      <c r="G541" s="45"/>
      <c r="H541" s="45"/>
      <c r="I541" s="45"/>
      <c r="J541" s="45"/>
    </row>
    <row r="542" spans="1:10" ht="13.5" customHeight="1" x14ac:dyDescent="0.2">
      <c r="A542" s="81">
        <v>55121703</v>
      </c>
      <c r="B542" s="69" t="str">
        <f t="shared" ca="1" si="20"/>
        <v>Señales iluminadas</v>
      </c>
      <c r="C542" s="81" t="s">
        <v>1449</v>
      </c>
      <c r="D542" s="81">
        <v>3</v>
      </c>
      <c r="E542" s="71">
        <v>300</v>
      </c>
      <c r="F542" s="70">
        <f t="shared" ca="1" si="21"/>
        <v>900</v>
      </c>
      <c r="G542" s="45"/>
      <c r="H542" s="45"/>
      <c r="I542" s="45"/>
      <c r="J542" s="45"/>
    </row>
    <row r="543" spans="1:10" ht="14.1" customHeight="1" x14ac:dyDescent="0.2">
      <c r="A543" s="45"/>
      <c r="B543" s="45"/>
      <c r="C543" s="45"/>
      <c r="D543" s="45"/>
      <c r="E543" s="73" t="s">
        <v>12551</v>
      </c>
      <c r="F543" s="74">
        <f ca="1">SUM(Table333[MONTO TOTAL ESTIMADO])</f>
        <v>26796</v>
      </c>
      <c r="G543" s="45"/>
      <c r="H543" s="45" t="str">
        <f>C527</f>
        <v>Bienes</v>
      </c>
      <c r="I543" s="45" t="str">
        <f>E527</f>
        <v>No</v>
      </c>
      <c r="J543" s="45" t="str">
        <f>D527</f>
        <v>Compras por debajo del Umbral</v>
      </c>
    </row>
    <row r="544" spans="1:10" ht="14.1" customHeight="1" thickBot="1" x14ac:dyDescent="0.3"/>
    <row r="545" spans="1:10" ht="33.75" customHeight="1" thickBot="1" x14ac:dyDescent="0.25">
      <c r="A545" s="64" t="s">
        <v>16383</v>
      </c>
      <c r="B545" s="64" t="s">
        <v>161</v>
      </c>
      <c r="C545" s="64" t="s">
        <v>11725</v>
      </c>
      <c r="D545" s="64" t="s">
        <v>14379</v>
      </c>
      <c r="E545" s="64" t="s">
        <v>10963</v>
      </c>
      <c r="F545" s="64" t="s">
        <v>11096</v>
      </c>
      <c r="G545" s="45"/>
      <c r="H545" s="45"/>
      <c r="I545" s="45"/>
      <c r="J545" s="45"/>
    </row>
    <row r="546" spans="1:10" ht="13.5" customHeight="1" thickBot="1" x14ac:dyDescent="0.25">
      <c r="A546" s="85" t="s">
        <v>18846</v>
      </c>
      <c r="B546" s="90" t="s">
        <v>18836</v>
      </c>
      <c r="C546" s="66" t="s">
        <v>6799</v>
      </c>
      <c r="D546" s="66" t="s">
        <v>10172</v>
      </c>
      <c r="E546" s="66" t="s">
        <v>17854</v>
      </c>
      <c r="F546" s="66"/>
      <c r="G546" s="45"/>
      <c r="H546" s="45"/>
      <c r="I546" s="45"/>
      <c r="J546" s="45"/>
    </row>
    <row r="547" spans="1:10" ht="14.1" customHeight="1" thickBot="1" x14ac:dyDescent="0.25">
      <c r="A547" s="99" t="s">
        <v>14829</v>
      </c>
      <c r="B547" s="67" t="s">
        <v>8529</v>
      </c>
      <c r="C547" s="76">
        <v>44302</v>
      </c>
      <c r="D547" s="99" t="s">
        <v>9387</v>
      </c>
      <c r="E547" s="67" t="s">
        <v>13095</v>
      </c>
      <c r="F547" s="66" t="s">
        <v>3082</v>
      </c>
      <c r="G547" s="45"/>
      <c r="H547" s="45"/>
      <c r="I547" s="45"/>
      <c r="J547" s="45"/>
    </row>
    <row r="548" spans="1:10" ht="14.1" customHeight="1" thickBot="1" x14ac:dyDescent="0.25">
      <c r="A548" s="100"/>
      <c r="B548" s="67" t="s">
        <v>1786</v>
      </c>
      <c r="C548" s="84">
        <f>IF(C547="","",IF(AND(MONTH(C547)&gt;=1,MONTH(C547)&lt;=3),1,IF(AND(MONTH(C547)&gt;=4,MONTH(C547)&lt;=6),2,IF(AND(MONTH(C547)&gt;=7,MONTH(C547)&lt;=9),3,4))))</f>
        <v>2</v>
      </c>
      <c r="D548" s="100"/>
      <c r="E548" s="67" t="s">
        <v>2418</v>
      </c>
      <c r="F548" s="66" t="s">
        <v>11113</v>
      </c>
      <c r="G548" s="45"/>
      <c r="H548" s="45"/>
      <c r="I548" s="45"/>
      <c r="J548" s="45"/>
    </row>
    <row r="549" spans="1:10" ht="14.1" customHeight="1" thickBot="1" x14ac:dyDescent="0.25">
      <c r="A549" s="100"/>
      <c r="B549" s="67" t="s">
        <v>12943</v>
      </c>
      <c r="C549" s="76">
        <v>44307</v>
      </c>
      <c r="D549" s="100"/>
      <c r="E549" s="67" t="s">
        <v>3075</v>
      </c>
      <c r="F549" s="66" t="s">
        <v>11113</v>
      </c>
      <c r="G549" s="45"/>
      <c r="H549" s="45"/>
      <c r="I549" s="45"/>
      <c r="J549" s="45"/>
    </row>
    <row r="550" spans="1:10" ht="14.1" customHeight="1" thickBot="1" x14ac:dyDescent="0.25">
      <c r="A550" s="100"/>
      <c r="B550" s="67" t="s">
        <v>1786</v>
      </c>
      <c r="C550" s="84">
        <f>IF(C549="","",IF(AND(MONTH(C549)&gt;=1,MONTH(C549)&lt;=3),1,IF(AND(MONTH(C549)&gt;=4,MONTH(C549)&lt;=6),2,IF(AND(MONTH(C549)&gt;=7,MONTH(C549)&lt;=9),3,4))))</f>
        <v>2</v>
      </c>
      <c r="D550" s="100"/>
      <c r="E550" s="67" t="s">
        <v>13194</v>
      </c>
      <c r="F550" s="66" t="s">
        <v>11113</v>
      </c>
      <c r="G550" s="45"/>
      <c r="H550" s="45"/>
      <c r="I550" s="45"/>
      <c r="J550" s="45"/>
    </row>
    <row r="551" spans="1:10" ht="14.1" customHeight="1" thickBot="1" x14ac:dyDescent="0.25">
      <c r="A551" s="45"/>
      <c r="B551" s="45"/>
      <c r="C551" s="45"/>
      <c r="D551" s="45"/>
      <c r="E551" s="45"/>
      <c r="F551" s="45"/>
      <c r="G551" s="45"/>
      <c r="H551" s="45"/>
      <c r="I551" s="45"/>
      <c r="J551" s="45"/>
    </row>
    <row r="552" spans="1:10" ht="14.1" customHeight="1" thickBot="1" x14ac:dyDescent="0.25">
      <c r="A552" s="72" t="s">
        <v>15736</v>
      </c>
      <c r="B552" s="72" t="s">
        <v>16147</v>
      </c>
      <c r="C552" s="72" t="s">
        <v>15642</v>
      </c>
      <c r="D552" s="72" t="s">
        <v>15252</v>
      </c>
      <c r="E552" s="72" t="s">
        <v>6933</v>
      </c>
      <c r="F552" s="72" t="s">
        <v>15281</v>
      </c>
      <c r="G552" s="45"/>
      <c r="H552" s="45"/>
      <c r="I552" s="45"/>
      <c r="J552" s="45"/>
    </row>
    <row r="553" spans="1:10" ht="13.5" customHeight="1" x14ac:dyDescent="0.2">
      <c r="A553" s="81">
        <v>91111502</v>
      </c>
      <c r="B553" s="69" t="str">
        <f ca="1">IFERROR(INDEX(UNSPSCDes,MATCH(INDIRECT(ADDRESS(ROW(),COLUMN()-1,4)),UNSPSCCode,0)),"")</f>
        <v>Servicios de lavandería</v>
      </c>
      <c r="C553" s="81" t="s">
        <v>1449</v>
      </c>
      <c r="D553" s="81">
        <v>100</v>
      </c>
      <c r="E553" s="71">
        <v>275</v>
      </c>
      <c r="F553" s="70">
        <f ca="1">INDIRECT(ADDRESS(ROW(),COLUMN()-2,4))*INDIRECT(ADDRESS(ROW(),COLUMN()-1,4))</f>
        <v>27500</v>
      </c>
      <c r="G553" s="45"/>
      <c r="H553" s="45"/>
      <c r="I553" s="45"/>
      <c r="J553" s="45"/>
    </row>
    <row r="554" spans="1:10" ht="14.1" customHeight="1" x14ac:dyDescent="0.2">
      <c r="A554" s="45"/>
      <c r="B554" s="45"/>
      <c r="C554" s="45"/>
      <c r="D554" s="45"/>
      <c r="E554" s="73" t="s">
        <v>12551</v>
      </c>
      <c r="F554" s="74">
        <f ca="1">SUM(Table334[MONTO TOTAL ESTIMADO])</f>
        <v>27500</v>
      </c>
      <c r="G554" s="45"/>
      <c r="H554" s="45" t="str">
        <f>C546</f>
        <v>Servicios</v>
      </c>
      <c r="I554" s="45" t="str">
        <f>E546</f>
        <v>No</v>
      </c>
      <c r="J554" s="45" t="str">
        <f>D546</f>
        <v>Compras por debajo del Umbral</v>
      </c>
    </row>
    <row r="555" spans="1:10" ht="14.1" customHeight="1" thickBot="1" x14ac:dyDescent="0.3"/>
    <row r="556" spans="1:10" ht="33.75" customHeight="1" thickBot="1" x14ac:dyDescent="0.25">
      <c r="A556" s="64" t="s">
        <v>16383</v>
      </c>
      <c r="B556" s="64" t="s">
        <v>161</v>
      </c>
      <c r="C556" s="64" t="s">
        <v>11725</v>
      </c>
      <c r="D556" s="64" t="s">
        <v>14379</v>
      </c>
      <c r="E556" s="64" t="s">
        <v>10963</v>
      </c>
      <c r="F556" s="64" t="s">
        <v>11096</v>
      </c>
      <c r="G556" s="45"/>
      <c r="H556" s="45"/>
      <c r="I556" s="45"/>
      <c r="J556" s="45"/>
    </row>
    <row r="557" spans="1:10" ht="13.5" customHeight="1" thickBot="1" x14ac:dyDescent="0.25">
      <c r="A557" s="66" t="s">
        <v>18866</v>
      </c>
      <c r="B557" s="85" t="s">
        <v>18836</v>
      </c>
      <c r="C557" s="66" t="s">
        <v>17798</v>
      </c>
      <c r="D557" s="66" t="s">
        <v>10172</v>
      </c>
      <c r="E557" s="66" t="s">
        <v>17854</v>
      </c>
      <c r="F557" s="66"/>
      <c r="G557" s="45"/>
      <c r="H557" s="45"/>
      <c r="I557" s="45"/>
      <c r="J557" s="45"/>
    </row>
    <row r="558" spans="1:10" ht="14.1" customHeight="1" thickBot="1" x14ac:dyDescent="0.25">
      <c r="A558" s="99" t="s">
        <v>14829</v>
      </c>
      <c r="B558" s="67" t="s">
        <v>8529</v>
      </c>
      <c r="C558" s="76">
        <v>44326</v>
      </c>
      <c r="D558" s="99" t="s">
        <v>9387</v>
      </c>
      <c r="E558" s="67" t="s">
        <v>13095</v>
      </c>
      <c r="F558" s="66" t="s">
        <v>3082</v>
      </c>
      <c r="G558" s="45"/>
      <c r="H558" s="45"/>
      <c r="I558" s="45"/>
      <c r="J558" s="45"/>
    </row>
    <row r="559" spans="1:10" ht="14.1" customHeight="1" thickBot="1" x14ac:dyDescent="0.25">
      <c r="A559" s="100"/>
      <c r="B559" s="67" t="s">
        <v>1786</v>
      </c>
      <c r="C559" s="87">
        <f>IF(C558="","",IF(AND(MONTH(C558)&gt;=1,MONTH(C558)&lt;=3),1,IF(AND(MONTH(C558)&gt;=4,MONTH(C558)&lt;=6),2,IF(AND(MONTH(C558)&gt;=7,MONTH(C558)&lt;=9),3,4))))</f>
        <v>2</v>
      </c>
      <c r="D559" s="100"/>
      <c r="E559" s="67" t="s">
        <v>2418</v>
      </c>
      <c r="F559" s="66" t="s">
        <v>11113</v>
      </c>
      <c r="G559" s="45"/>
      <c r="H559" s="45"/>
      <c r="I559" s="45"/>
      <c r="J559" s="45"/>
    </row>
    <row r="560" spans="1:10" ht="14.1" customHeight="1" thickBot="1" x14ac:dyDescent="0.25">
      <c r="A560" s="100"/>
      <c r="B560" s="67" t="s">
        <v>12943</v>
      </c>
      <c r="C560" s="76">
        <v>44330</v>
      </c>
      <c r="D560" s="100"/>
      <c r="E560" s="67" t="s">
        <v>3075</v>
      </c>
      <c r="F560" s="66" t="s">
        <v>11113</v>
      </c>
      <c r="G560" s="45"/>
      <c r="H560" s="45"/>
      <c r="I560" s="45"/>
      <c r="J560" s="45"/>
    </row>
    <row r="561" spans="1:10" ht="14.1" customHeight="1" thickBot="1" x14ac:dyDescent="0.25">
      <c r="A561" s="100"/>
      <c r="B561" s="67" t="s">
        <v>1786</v>
      </c>
      <c r="C561" s="87">
        <f>IF(C560="","",IF(AND(MONTH(C560)&gt;=1,MONTH(C560)&lt;=3),1,IF(AND(MONTH(C560)&gt;=4,MONTH(C560)&lt;=6),2,IF(AND(MONTH(C560)&gt;=7,MONTH(C560)&lt;=9),3,4))))</f>
        <v>2</v>
      </c>
      <c r="D561" s="100"/>
      <c r="E561" s="67" t="s">
        <v>13194</v>
      </c>
      <c r="F561" s="66" t="s">
        <v>11113</v>
      </c>
      <c r="G561" s="45"/>
      <c r="H561" s="45"/>
      <c r="I561" s="45"/>
      <c r="J561" s="45"/>
    </row>
    <row r="562" spans="1:10" ht="14.1" customHeight="1" thickBot="1" x14ac:dyDescent="0.25">
      <c r="A562" s="45"/>
      <c r="B562" s="45"/>
      <c r="C562" s="45"/>
      <c r="D562" s="45"/>
      <c r="E562" s="45"/>
      <c r="F562" s="45"/>
      <c r="G562" s="45"/>
      <c r="H562" s="45"/>
      <c r="I562" s="45"/>
      <c r="J562" s="45"/>
    </row>
    <row r="563" spans="1:10" ht="14.1" customHeight="1" thickBot="1" x14ac:dyDescent="0.25">
      <c r="A563" s="72" t="s">
        <v>15736</v>
      </c>
      <c r="B563" s="72" t="s">
        <v>16147</v>
      </c>
      <c r="C563" s="72" t="s">
        <v>15642</v>
      </c>
      <c r="D563" s="72" t="s">
        <v>15252</v>
      </c>
      <c r="E563" s="72" t="s">
        <v>6933</v>
      </c>
      <c r="F563" s="72" t="s">
        <v>15281</v>
      </c>
      <c r="G563" s="45"/>
      <c r="H563" s="45"/>
      <c r="I563" s="45"/>
      <c r="J563" s="45"/>
    </row>
    <row r="564" spans="1:10" ht="14.1" customHeight="1" x14ac:dyDescent="0.2">
      <c r="A564" s="81">
        <v>52151504</v>
      </c>
      <c r="B564" s="69" t="str">
        <f ca="1">IFERROR(INDEX(UNSPSCDes,MATCH(INDIRECT(ADDRESS(ROW(),COLUMN()-1,4)),UNSPSCCode,0)),"")</f>
        <v>Tazas o vasos o tapas desechables para uso doméstico</v>
      </c>
      <c r="C564" s="81" t="s">
        <v>4737</v>
      </c>
      <c r="D564" s="81">
        <v>140</v>
      </c>
      <c r="E564" s="71">
        <v>66</v>
      </c>
      <c r="F564" s="70">
        <f ca="1">INDIRECT(ADDRESS(ROW(),COLUMN()-2,4))*INDIRECT(ADDRESS(ROW(),COLUMN()-1,4))</f>
        <v>9240</v>
      </c>
      <c r="G564" s="45"/>
      <c r="H564" s="45"/>
      <c r="I564" s="45"/>
      <c r="J564" s="45"/>
    </row>
    <row r="565" spans="1:10" ht="13.5" customHeight="1" x14ac:dyDescent="0.2">
      <c r="A565" s="81">
        <v>52151504</v>
      </c>
      <c r="B565" s="69" t="str">
        <f ca="1">IFERROR(INDEX(UNSPSCDes,MATCH(INDIRECT(ADDRESS(ROW(),COLUMN()-1,4)),UNSPSCCode,0)),"")</f>
        <v>Tazas o vasos o tapas desechables para uso doméstico</v>
      </c>
      <c r="C565" s="81" t="s">
        <v>4737</v>
      </c>
      <c r="D565" s="81">
        <v>18</v>
      </c>
      <c r="E565" s="71">
        <v>46.2</v>
      </c>
      <c r="F565" s="70">
        <f ca="1">INDIRECT(ADDRESS(ROW(),COLUMN()-2,4))*INDIRECT(ADDRESS(ROW(),COLUMN()-1,4))</f>
        <v>831.6</v>
      </c>
      <c r="G565" s="45"/>
      <c r="H565" s="45"/>
      <c r="I565" s="45"/>
      <c r="J565" s="45"/>
    </row>
    <row r="566" spans="1:10" ht="13.5" customHeight="1" x14ac:dyDescent="0.2">
      <c r="A566" s="81">
        <v>52151504</v>
      </c>
      <c r="B566" s="69" t="str">
        <f ca="1">IFERROR(INDEX(UNSPSCDes,MATCH(INDIRECT(ADDRESS(ROW(),COLUMN()-1,4)),UNSPSCCode,0)),"")</f>
        <v>Tazas o vasos o tapas desechables para uso doméstico</v>
      </c>
      <c r="C566" s="81" t="s">
        <v>4737</v>
      </c>
      <c r="D566" s="81">
        <v>180</v>
      </c>
      <c r="E566" s="71">
        <v>136.88</v>
      </c>
      <c r="F566" s="70">
        <f ca="1">INDIRECT(ADDRESS(ROW(),COLUMN()-2,4))*INDIRECT(ADDRESS(ROW(),COLUMN()-1,4))</f>
        <v>24638.399999999998</v>
      </c>
      <c r="G566" s="45"/>
      <c r="H566" s="45"/>
      <c r="I566" s="45"/>
      <c r="J566" s="45"/>
    </row>
    <row r="567" spans="1:10" ht="13.5" customHeight="1" x14ac:dyDescent="0.2">
      <c r="A567" s="81">
        <v>52151504</v>
      </c>
      <c r="B567" s="69" t="str">
        <f ca="1">IFERROR(INDEX(UNSPSCDes,MATCH(INDIRECT(ADDRESS(ROW(),COLUMN()-1,4)),UNSPSCCode,0)),"")</f>
        <v>Tazas o vasos o tapas desechables para uso doméstico</v>
      </c>
      <c r="C567" s="81" t="s">
        <v>4737</v>
      </c>
      <c r="D567" s="81">
        <v>240</v>
      </c>
      <c r="E567" s="71">
        <v>135</v>
      </c>
      <c r="F567" s="70">
        <f ca="1">INDIRECT(ADDRESS(ROW(),COLUMN()-2,4))*INDIRECT(ADDRESS(ROW(),COLUMN()-1,4))</f>
        <v>32400</v>
      </c>
      <c r="G567" s="45"/>
      <c r="H567" s="45"/>
      <c r="I567" s="45"/>
      <c r="J567" s="45"/>
    </row>
    <row r="568" spans="1:10" ht="14.1" customHeight="1" x14ac:dyDescent="0.2">
      <c r="A568" s="45"/>
      <c r="B568" s="45"/>
      <c r="C568" s="45"/>
      <c r="D568" s="45"/>
      <c r="E568" s="73" t="s">
        <v>12551</v>
      </c>
      <c r="F568" s="74">
        <f ca="1">SUM(Table335[MONTO TOTAL ESTIMADO])</f>
        <v>67110</v>
      </c>
      <c r="G568" s="45"/>
      <c r="H568" s="45" t="str">
        <f>C557</f>
        <v>Bienes</v>
      </c>
      <c r="I568" s="45" t="str">
        <f>E557</f>
        <v>No</v>
      </c>
      <c r="J568" s="45" t="str">
        <f>D557</f>
        <v>Compras por debajo del Umbral</v>
      </c>
    </row>
    <row r="569" spans="1:10" ht="14.1" customHeight="1" thickBot="1" x14ac:dyDescent="0.3"/>
    <row r="570" spans="1:10" ht="33.75" customHeight="1" thickBot="1" x14ac:dyDescent="0.25">
      <c r="A570" s="64" t="s">
        <v>16383</v>
      </c>
      <c r="B570" s="64" t="s">
        <v>161</v>
      </c>
      <c r="C570" s="64" t="s">
        <v>11725</v>
      </c>
      <c r="D570" s="64" t="s">
        <v>14379</v>
      </c>
      <c r="E570" s="64" t="s">
        <v>10963</v>
      </c>
      <c r="F570" s="64" t="s">
        <v>11096</v>
      </c>
      <c r="G570" s="45"/>
      <c r="H570" s="45"/>
      <c r="I570" s="45"/>
      <c r="J570" s="45"/>
    </row>
    <row r="571" spans="1:10" ht="13.5" customHeight="1" thickBot="1" x14ac:dyDescent="0.25">
      <c r="A571" s="85" t="s">
        <v>18847</v>
      </c>
      <c r="B571" s="85" t="s">
        <v>18836</v>
      </c>
      <c r="C571" s="66" t="s">
        <v>17798</v>
      </c>
      <c r="D571" s="66" t="s">
        <v>10172</v>
      </c>
      <c r="E571" s="66" t="s">
        <v>17854</v>
      </c>
      <c r="F571" s="66"/>
      <c r="G571" s="45"/>
      <c r="H571" s="45"/>
      <c r="I571" s="45"/>
      <c r="J571" s="45"/>
    </row>
    <row r="572" spans="1:10" ht="14.1" customHeight="1" thickBot="1" x14ac:dyDescent="0.25">
      <c r="A572" s="99" t="s">
        <v>14829</v>
      </c>
      <c r="B572" s="67" t="s">
        <v>8529</v>
      </c>
      <c r="C572" s="76">
        <v>44390</v>
      </c>
      <c r="D572" s="99" t="s">
        <v>9387</v>
      </c>
      <c r="E572" s="67" t="s">
        <v>13095</v>
      </c>
      <c r="F572" s="66" t="s">
        <v>3082</v>
      </c>
      <c r="G572" s="45"/>
      <c r="H572" s="45"/>
      <c r="I572" s="45"/>
      <c r="J572" s="45"/>
    </row>
    <row r="573" spans="1:10" ht="14.1" customHeight="1" thickBot="1" x14ac:dyDescent="0.25">
      <c r="A573" s="100"/>
      <c r="B573" s="67" t="s">
        <v>1786</v>
      </c>
      <c r="C573" s="87">
        <f>IF(C572="","",IF(AND(MONTH(C572)&gt;=1,MONTH(C572)&lt;=3),1,IF(AND(MONTH(C572)&gt;=4,MONTH(C572)&lt;=6),2,IF(AND(MONTH(C572)&gt;=7,MONTH(C572)&lt;=9),3,4))))</f>
        <v>3</v>
      </c>
      <c r="D573" s="100"/>
      <c r="E573" s="67" t="s">
        <v>2418</v>
      </c>
      <c r="F573" s="66" t="s">
        <v>11113</v>
      </c>
      <c r="G573" s="45"/>
      <c r="H573" s="45"/>
      <c r="I573" s="45"/>
      <c r="J573" s="45"/>
    </row>
    <row r="574" spans="1:10" ht="14.1" customHeight="1" thickBot="1" x14ac:dyDescent="0.25">
      <c r="A574" s="100"/>
      <c r="B574" s="67" t="s">
        <v>12943</v>
      </c>
      <c r="C574" s="76">
        <v>44399</v>
      </c>
      <c r="D574" s="100"/>
      <c r="E574" s="67" t="s">
        <v>3075</v>
      </c>
      <c r="F574" s="66" t="s">
        <v>11113</v>
      </c>
      <c r="G574" s="45"/>
      <c r="H574" s="45"/>
      <c r="I574" s="45"/>
      <c r="J574" s="45"/>
    </row>
    <row r="575" spans="1:10" ht="14.1" customHeight="1" thickBot="1" x14ac:dyDescent="0.25">
      <c r="A575" s="100"/>
      <c r="B575" s="67" t="s">
        <v>1786</v>
      </c>
      <c r="C575" s="87">
        <f>IF(C574="","",IF(AND(MONTH(C574)&gt;=1,MONTH(C574)&lt;=3),1,IF(AND(MONTH(C574)&gt;=4,MONTH(C574)&lt;=6),2,IF(AND(MONTH(C574)&gt;=7,MONTH(C574)&lt;=9),3,4))))</f>
        <v>3</v>
      </c>
      <c r="D575" s="100"/>
      <c r="E575" s="67" t="s">
        <v>13194</v>
      </c>
      <c r="F575" s="66" t="s">
        <v>11113</v>
      </c>
      <c r="G575" s="45"/>
      <c r="H575" s="45"/>
      <c r="I575" s="45"/>
      <c r="J575" s="45"/>
    </row>
    <row r="576" spans="1:10" ht="14.1" customHeight="1" thickBot="1" x14ac:dyDescent="0.25">
      <c r="A576" s="45"/>
      <c r="B576" s="45"/>
      <c r="C576" s="45"/>
      <c r="D576" s="45"/>
      <c r="E576" s="45"/>
      <c r="F576" s="45"/>
      <c r="G576" s="45"/>
      <c r="H576" s="45"/>
      <c r="I576" s="45"/>
      <c r="J576" s="45"/>
    </row>
    <row r="577" spans="1:10" ht="14.1" customHeight="1" thickBot="1" x14ac:dyDescent="0.25">
      <c r="A577" s="72" t="s">
        <v>15736</v>
      </c>
      <c r="B577" s="72" t="s">
        <v>16147</v>
      </c>
      <c r="C577" s="72" t="s">
        <v>15642</v>
      </c>
      <c r="D577" s="72" t="s">
        <v>15252</v>
      </c>
      <c r="E577" s="72" t="s">
        <v>6933</v>
      </c>
      <c r="F577" s="72" t="s">
        <v>15281</v>
      </c>
      <c r="G577" s="45"/>
      <c r="H577" s="45"/>
      <c r="I577" s="45"/>
      <c r="J577" s="45"/>
    </row>
    <row r="578" spans="1:10" ht="14.1" customHeight="1" x14ac:dyDescent="0.2">
      <c r="A578" s="81">
        <v>80141605</v>
      </c>
      <c r="B578" s="69" t="str">
        <f ca="1">IFERROR(INDEX(UNSPSCDes,MATCH(INDIRECT(ADDRESS(ROW(),COLUMN()-1,4)),UNSPSCCode,0)),"")</f>
        <v>Mercancía promocional</v>
      </c>
      <c r="C578" s="81" t="s">
        <v>1449</v>
      </c>
      <c r="D578" s="81">
        <v>250</v>
      </c>
      <c r="E578" s="71">
        <v>45</v>
      </c>
      <c r="F578" s="70">
        <f ca="1">INDIRECT(ADDRESS(ROW(),COLUMN()-2,4))*INDIRECT(ADDRESS(ROW(),COLUMN()-1,4))</f>
        <v>11250</v>
      </c>
      <c r="G578" s="45"/>
      <c r="H578" s="45"/>
      <c r="I578" s="45"/>
      <c r="J578" s="45"/>
    </row>
    <row r="579" spans="1:10" ht="13.5" customHeight="1" x14ac:dyDescent="0.2">
      <c r="A579" s="81">
        <v>80141605</v>
      </c>
      <c r="B579" s="69" t="str">
        <f ca="1">IFERROR(INDEX(UNSPSCDes,MATCH(INDIRECT(ADDRESS(ROW(),COLUMN()-1,4)),UNSPSCCode,0)),"")</f>
        <v>Mercancía promocional</v>
      </c>
      <c r="C579" s="81" t="s">
        <v>1449</v>
      </c>
      <c r="D579" s="81">
        <v>2000</v>
      </c>
      <c r="E579" s="71">
        <v>45</v>
      </c>
      <c r="F579" s="70">
        <f ca="1">INDIRECT(ADDRESS(ROW(),COLUMN()-2,4))*INDIRECT(ADDRESS(ROW(),COLUMN()-1,4))</f>
        <v>90000</v>
      </c>
      <c r="G579" s="45"/>
      <c r="H579" s="45"/>
      <c r="I579" s="45"/>
      <c r="J579" s="45"/>
    </row>
    <row r="580" spans="1:10" ht="14.1" customHeight="1" x14ac:dyDescent="0.2">
      <c r="A580" s="45"/>
      <c r="B580" s="45"/>
      <c r="C580" s="45"/>
      <c r="D580" s="45"/>
      <c r="E580" s="73" t="s">
        <v>12551</v>
      </c>
      <c r="F580" s="74">
        <f ca="1">SUM(Table336[MONTO TOTAL ESTIMADO])</f>
        <v>101250</v>
      </c>
      <c r="G580" s="45"/>
      <c r="H580" s="45" t="str">
        <f>C571</f>
        <v>Bienes</v>
      </c>
      <c r="I580" s="45" t="str">
        <f>E571</f>
        <v>No</v>
      </c>
      <c r="J580" s="45" t="str">
        <f>D571</f>
        <v>Compras por debajo del Umbral</v>
      </c>
    </row>
    <row r="581" spans="1:10" ht="14.1" customHeight="1" thickBot="1" x14ac:dyDescent="0.3"/>
    <row r="582" spans="1:10" ht="33.75" customHeight="1" thickBot="1" x14ac:dyDescent="0.25">
      <c r="A582" s="64" t="s">
        <v>16383</v>
      </c>
      <c r="B582" s="64" t="s">
        <v>161</v>
      </c>
      <c r="C582" s="64" t="s">
        <v>11725</v>
      </c>
      <c r="D582" s="64" t="s">
        <v>14379</v>
      </c>
      <c r="E582" s="64" t="s">
        <v>10963</v>
      </c>
      <c r="F582" s="64" t="s">
        <v>11096</v>
      </c>
      <c r="G582" s="45"/>
      <c r="H582" s="45"/>
      <c r="I582" s="45"/>
      <c r="J582" s="45"/>
    </row>
    <row r="583" spans="1:10" ht="13.5" customHeight="1" thickBot="1" x14ac:dyDescent="0.25">
      <c r="A583" s="90" t="s">
        <v>18867</v>
      </c>
      <c r="B583" s="90" t="s">
        <v>18836</v>
      </c>
      <c r="C583" s="66" t="s">
        <v>6799</v>
      </c>
      <c r="D583" s="66" t="s">
        <v>10172</v>
      </c>
      <c r="E583" s="66" t="s">
        <v>17854</v>
      </c>
      <c r="F583" s="66"/>
      <c r="G583" s="45"/>
      <c r="H583" s="45"/>
      <c r="I583" s="45"/>
      <c r="J583" s="45"/>
    </row>
    <row r="584" spans="1:10" ht="14.1" customHeight="1" thickBot="1" x14ac:dyDescent="0.25">
      <c r="A584" s="99" t="s">
        <v>14829</v>
      </c>
      <c r="B584" s="67" t="s">
        <v>8529</v>
      </c>
      <c r="C584" s="76">
        <v>44285</v>
      </c>
      <c r="D584" s="99" t="s">
        <v>9387</v>
      </c>
      <c r="E584" s="67" t="s">
        <v>13095</v>
      </c>
      <c r="F584" s="66" t="s">
        <v>3082</v>
      </c>
      <c r="G584" s="45"/>
      <c r="H584" s="45"/>
      <c r="I584" s="45"/>
      <c r="J584" s="45"/>
    </row>
    <row r="585" spans="1:10" ht="14.1" customHeight="1" thickBot="1" x14ac:dyDescent="0.25">
      <c r="A585" s="100"/>
      <c r="B585" s="67" t="s">
        <v>1786</v>
      </c>
      <c r="C585" s="87">
        <f>IF(C584="","",IF(AND(MONTH(C584)&gt;=1,MONTH(C584)&lt;=3),1,IF(AND(MONTH(C584)&gt;=4,MONTH(C584)&lt;=6),2,IF(AND(MONTH(C584)&gt;=7,MONTH(C584)&lt;=9),3,4))))</f>
        <v>1</v>
      </c>
      <c r="D585" s="100"/>
      <c r="E585" s="67" t="s">
        <v>2418</v>
      </c>
      <c r="F585" s="66" t="s">
        <v>11113</v>
      </c>
      <c r="G585" s="45"/>
      <c r="H585" s="45"/>
      <c r="I585" s="45"/>
      <c r="J585" s="45"/>
    </row>
    <row r="586" spans="1:10" ht="14.1" customHeight="1" thickBot="1" x14ac:dyDescent="0.25">
      <c r="A586" s="100"/>
      <c r="B586" s="67" t="s">
        <v>12943</v>
      </c>
      <c r="C586" s="76">
        <v>44286</v>
      </c>
      <c r="D586" s="100"/>
      <c r="E586" s="67" t="s">
        <v>3075</v>
      </c>
      <c r="F586" s="66" t="s">
        <v>11113</v>
      </c>
      <c r="G586" s="45"/>
      <c r="H586" s="45"/>
      <c r="I586" s="45"/>
      <c r="J586" s="45"/>
    </row>
    <row r="587" spans="1:10" ht="14.1" customHeight="1" thickBot="1" x14ac:dyDescent="0.25">
      <c r="A587" s="100"/>
      <c r="B587" s="67" t="s">
        <v>1786</v>
      </c>
      <c r="C587" s="87">
        <f>IF(C586="","",IF(AND(MONTH(C586)&gt;=1,MONTH(C586)&lt;=3),1,IF(AND(MONTH(C586)&gt;=4,MONTH(C586)&lt;=6),2,IF(AND(MONTH(C586)&gt;=7,MONTH(C586)&lt;=9),3,4))))</f>
        <v>1</v>
      </c>
      <c r="D587" s="100"/>
      <c r="E587" s="67" t="s">
        <v>13194</v>
      </c>
      <c r="F587" s="66" t="s">
        <v>11113</v>
      </c>
      <c r="G587" s="45"/>
      <c r="H587" s="45"/>
      <c r="I587" s="45"/>
      <c r="J587" s="45"/>
    </row>
    <row r="588" spans="1:10" ht="14.1" customHeight="1" thickBot="1" x14ac:dyDescent="0.25">
      <c r="A588" s="45"/>
      <c r="B588" s="45"/>
      <c r="C588" s="45"/>
      <c r="D588" s="45"/>
      <c r="E588" s="45"/>
      <c r="F588" s="45"/>
      <c r="G588" s="45"/>
      <c r="H588" s="45"/>
      <c r="I588" s="45"/>
      <c r="J588" s="45"/>
    </row>
    <row r="589" spans="1:10" ht="14.1" customHeight="1" thickBot="1" x14ac:dyDescent="0.25">
      <c r="A589" s="72" t="s">
        <v>15736</v>
      </c>
      <c r="B589" s="72" t="s">
        <v>16147</v>
      </c>
      <c r="C589" s="72" t="s">
        <v>15642</v>
      </c>
      <c r="D589" s="72" t="s">
        <v>15252</v>
      </c>
      <c r="E589" s="72" t="s">
        <v>6933</v>
      </c>
      <c r="F589" s="72" t="s">
        <v>15281</v>
      </c>
      <c r="G589" s="45"/>
      <c r="H589" s="45"/>
      <c r="I589" s="45"/>
      <c r="J589" s="45"/>
    </row>
    <row r="590" spans="1:10" ht="13.5" customHeight="1" x14ac:dyDescent="0.2">
      <c r="A590" s="81">
        <v>82101603</v>
      </c>
      <c r="B590" s="69" t="str">
        <f ca="1">IFERROR(INDEX(UNSPSCDes,MATCH(INDIRECT(ADDRESS(ROW(),COLUMN()-1,4)),UNSPSCCode,0)),"")</f>
        <v>Publicidad en internet</v>
      </c>
      <c r="C590" s="81" t="s">
        <v>1449</v>
      </c>
      <c r="D590" s="81">
        <v>4</v>
      </c>
      <c r="E590" s="71">
        <v>2000</v>
      </c>
      <c r="F590" s="70">
        <f ca="1">INDIRECT(ADDRESS(ROW(),COLUMN()-2,4))*INDIRECT(ADDRESS(ROW(),COLUMN()-1,4))</f>
        <v>8000</v>
      </c>
      <c r="G590" s="45"/>
      <c r="H590" s="45"/>
      <c r="I590" s="45"/>
      <c r="J590" s="45"/>
    </row>
    <row r="591" spans="1:10" ht="14.1" customHeight="1" x14ac:dyDescent="0.2">
      <c r="A591" s="45"/>
      <c r="B591" s="45"/>
      <c r="C591" s="45"/>
      <c r="D591" s="45"/>
      <c r="E591" s="73" t="s">
        <v>12551</v>
      </c>
      <c r="F591" s="74">
        <f ca="1">SUM(Table337[MONTO TOTAL ESTIMADO])</f>
        <v>8000</v>
      </c>
      <c r="G591" s="45"/>
      <c r="H591" s="45" t="str">
        <f>C583</f>
        <v>Servicios</v>
      </c>
      <c r="I591" s="45" t="str">
        <f>E583</f>
        <v>No</v>
      </c>
      <c r="J591" s="45" t="str">
        <f>D583</f>
        <v>Compras por debajo del Umbral</v>
      </c>
    </row>
    <row r="592" spans="1:10" ht="14.1" customHeight="1" thickBot="1" x14ac:dyDescent="0.3"/>
    <row r="593" spans="1:10" ht="33.75" customHeight="1" thickBot="1" x14ac:dyDescent="0.25">
      <c r="A593" s="64" t="s">
        <v>16383</v>
      </c>
      <c r="B593" s="64" t="s">
        <v>161</v>
      </c>
      <c r="C593" s="64" t="s">
        <v>11725</v>
      </c>
      <c r="D593" s="64" t="s">
        <v>14379</v>
      </c>
      <c r="E593" s="64" t="s">
        <v>10963</v>
      </c>
      <c r="F593" s="64" t="s">
        <v>11096</v>
      </c>
      <c r="G593" s="45"/>
      <c r="H593" s="45"/>
      <c r="I593" s="45"/>
      <c r="J593" s="45"/>
    </row>
    <row r="594" spans="1:10" ht="13.5" customHeight="1" thickBot="1" x14ac:dyDescent="0.25">
      <c r="A594" s="85" t="s">
        <v>18876</v>
      </c>
      <c r="B594" s="90" t="s">
        <v>18836</v>
      </c>
      <c r="C594" s="66" t="s">
        <v>17798</v>
      </c>
      <c r="D594" s="66" t="s">
        <v>10172</v>
      </c>
      <c r="E594" s="66" t="s">
        <v>17854</v>
      </c>
      <c r="F594" s="66"/>
      <c r="G594" s="45"/>
      <c r="H594" s="45"/>
      <c r="I594" s="45"/>
      <c r="J594" s="45"/>
    </row>
    <row r="595" spans="1:10" ht="14.1" customHeight="1" thickBot="1" x14ac:dyDescent="0.25">
      <c r="A595" s="99" t="s">
        <v>14829</v>
      </c>
      <c r="B595" s="67" t="s">
        <v>8529</v>
      </c>
      <c r="C595" s="76">
        <v>44392</v>
      </c>
      <c r="D595" s="99" t="s">
        <v>9387</v>
      </c>
      <c r="E595" s="67" t="s">
        <v>13095</v>
      </c>
      <c r="F595" s="66" t="s">
        <v>3082</v>
      </c>
      <c r="G595" s="45"/>
      <c r="H595" s="45"/>
      <c r="I595" s="45"/>
      <c r="J595" s="45"/>
    </row>
    <row r="596" spans="1:10" ht="14.1" customHeight="1" thickBot="1" x14ac:dyDescent="0.25">
      <c r="A596" s="100"/>
      <c r="B596" s="67" t="s">
        <v>1786</v>
      </c>
      <c r="C596" s="87">
        <f>IF(C595="","",IF(AND(MONTH(C595)&gt;=1,MONTH(C595)&lt;=3),1,IF(AND(MONTH(C595)&gt;=4,MONTH(C595)&lt;=6),2,IF(AND(MONTH(C595)&gt;=7,MONTH(C595)&lt;=9),3,4))))</f>
        <v>3</v>
      </c>
      <c r="D596" s="100"/>
      <c r="E596" s="67" t="s">
        <v>2418</v>
      </c>
      <c r="F596" s="66" t="s">
        <v>11113</v>
      </c>
      <c r="G596" s="45"/>
      <c r="H596" s="45"/>
      <c r="I596" s="45"/>
      <c r="J596" s="45"/>
    </row>
    <row r="597" spans="1:10" ht="14.1" customHeight="1" thickBot="1" x14ac:dyDescent="0.25">
      <c r="A597" s="100"/>
      <c r="B597" s="67" t="s">
        <v>12943</v>
      </c>
      <c r="C597" s="76">
        <v>44400</v>
      </c>
      <c r="D597" s="100"/>
      <c r="E597" s="67" t="s">
        <v>3075</v>
      </c>
      <c r="F597" s="66" t="s">
        <v>11113</v>
      </c>
      <c r="G597" s="45"/>
      <c r="H597" s="45"/>
      <c r="I597" s="45"/>
      <c r="J597" s="45"/>
    </row>
    <row r="598" spans="1:10" ht="14.1" customHeight="1" thickBot="1" x14ac:dyDescent="0.25">
      <c r="A598" s="100"/>
      <c r="B598" s="67" t="s">
        <v>1786</v>
      </c>
      <c r="C598" s="87">
        <f>IF(C597="","",IF(AND(MONTH(C597)&gt;=1,MONTH(C597)&lt;=3),1,IF(AND(MONTH(C597)&gt;=4,MONTH(C597)&lt;=6),2,IF(AND(MONTH(C597)&gt;=7,MONTH(C597)&lt;=9),3,4))))</f>
        <v>3</v>
      </c>
      <c r="D598" s="100"/>
      <c r="E598" s="67" t="s">
        <v>13194</v>
      </c>
      <c r="F598" s="66" t="s">
        <v>11113</v>
      </c>
      <c r="G598" s="45"/>
      <c r="H598" s="45"/>
      <c r="I598" s="45"/>
      <c r="J598" s="45"/>
    </row>
    <row r="599" spans="1:10" ht="14.1" customHeight="1" thickBot="1" x14ac:dyDescent="0.25">
      <c r="A599" s="45"/>
      <c r="B599" s="45"/>
      <c r="C599" s="45"/>
      <c r="D599" s="45"/>
      <c r="E599" s="45"/>
      <c r="F599" s="45"/>
      <c r="G599" s="45"/>
      <c r="H599" s="45"/>
      <c r="I599" s="45"/>
      <c r="J599" s="45"/>
    </row>
    <row r="600" spans="1:10" ht="14.1" customHeight="1" thickBot="1" x14ac:dyDescent="0.25">
      <c r="A600" s="72" t="s">
        <v>15736</v>
      </c>
      <c r="B600" s="72" t="s">
        <v>16147</v>
      </c>
      <c r="C600" s="72" t="s">
        <v>15642</v>
      </c>
      <c r="D600" s="72" t="s">
        <v>15252</v>
      </c>
      <c r="E600" s="72" t="s">
        <v>6933</v>
      </c>
      <c r="F600" s="72" t="s">
        <v>15281</v>
      </c>
      <c r="G600" s="45"/>
      <c r="H600" s="45"/>
      <c r="I600" s="45"/>
      <c r="J600" s="45"/>
    </row>
    <row r="601" spans="1:10" ht="13.5" customHeight="1" x14ac:dyDescent="0.2">
      <c r="A601" s="81">
        <v>56121201</v>
      </c>
      <c r="B601" s="69" t="str">
        <f ca="1">IFERROR(INDEX(UNSPSCDes,MATCH(INDIRECT(ADDRESS(ROW(),COLUMN()-1,4)),UNSPSCCode,0)),"")</f>
        <v>Camilla de primeros auxilios</v>
      </c>
      <c r="C601" s="81" t="s">
        <v>1449</v>
      </c>
      <c r="D601" s="81">
        <v>2</v>
      </c>
      <c r="E601" s="71">
        <v>3500</v>
      </c>
      <c r="F601" s="70">
        <f ca="1">INDIRECT(ADDRESS(ROW(),COLUMN()-2,4))*INDIRECT(ADDRESS(ROW(),COLUMN()-1,4))</f>
        <v>7000</v>
      </c>
      <c r="G601" s="45"/>
      <c r="H601" s="45"/>
      <c r="I601" s="45"/>
      <c r="J601" s="45"/>
    </row>
    <row r="602" spans="1:10" ht="14.1" customHeight="1" x14ac:dyDescent="0.2">
      <c r="A602" s="45"/>
      <c r="B602" s="45"/>
      <c r="C602" s="45"/>
      <c r="D602" s="45"/>
      <c r="E602" s="73" t="s">
        <v>12551</v>
      </c>
      <c r="F602" s="74">
        <f ca="1">SUM(Table338[MONTO TOTAL ESTIMADO])</f>
        <v>7000</v>
      </c>
      <c r="G602" s="45"/>
      <c r="H602" s="45" t="str">
        <f>C594</f>
        <v>Bienes</v>
      </c>
      <c r="I602" s="45" t="str">
        <f>E594</f>
        <v>No</v>
      </c>
      <c r="J602" s="45" t="str">
        <f>D594</f>
        <v>Compras por debajo del Umbral</v>
      </c>
    </row>
    <row r="603" spans="1:10" ht="14.1" customHeight="1" thickBot="1" x14ac:dyDescent="0.3"/>
    <row r="604" spans="1:10" ht="33.75" customHeight="1" thickBot="1" x14ac:dyDescent="0.25">
      <c r="A604" s="64" t="s">
        <v>16383</v>
      </c>
      <c r="B604" s="64" t="s">
        <v>161</v>
      </c>
      <c r="C604" s="64" t="s">
        <v>11725</v>
      </c>
      <c r="D604" s="64" t="s">
        <v>14379</v>
      </c>
      <c r="E604" s="64" t="s">
        <v>10963</v>
      </c>
      <c r="F604" s="64" t="s">
        <v>11096</v>
      </c>
      <c r="G604" s="45"/>
      <c r="H604" s="45"/>
      <c r="I604" s="45"/>
      <c r="J604" s="45"/>
    </row>
    <row r="605" spans="1:10" ht="14.1" customHeight="1" thickBot="1" x14ac:dyDescent="0.25">
      <c r="A605" s="85" t="s">
        <v>18848</v>
      </c>
      <c r="B605" s="90" t="s">
        <v>18836</v>
      </c>
      <c r="C605" s="66" t="s">
        <v>17798</v>
      </c>
      <c r="D605" s="66" t="s">
        <v>10172</v>
      </c>
      <c r="E605" s="66" t="s">
        <v>17854</v>
      </c>
      <c r="F605" s="66"/>
      <c r="G605" s="45"/>
      <c r="H605" s="45"/>
      <c r="I605" s="45"/>
      <c r="J605" s="45"/>
    </row>
    <row r="606" spans="1:10" ht="14.1" customHeight="1" thickBot="1" x14ac:dyDescent="0.25">
      <c r="A606" s="99" t="s">
        <v>14829</v>
      </c>
      <c r="B606" s="67" t="s">
        <v>8529</v>
      </c>
      <c r="C606" s="76">
        <v>44330</v>
      </c>
      <c r="D606" s="99" t="s">
        <v>9387</v>
      </c>
      <c r="E606" s="67" t="s">
        <v>13095</v>
      </c>
      <c r="F606" s="66" t="s">
        <v>3082</v>
      </c>
      <c r="G606" s="45"/>
      <c r="H606" s="45"/>
      <c r="I606" s="45"/>
      <c r="J606" s="45"/>
    </row>
    <row r="607" spans="1:10" ht="14.1" customHeight="1" thickBot="1" x14ac:dyDescent="0.25">
      <c r="A607" s="100"/>
      <c r="B607" s="67" t="s">
        <v>1786</v>
      </c>
      <c r="C607" s="87">
        <f>IF(C606="","",IF(AND(MONTH(C606)&gt;=1,MONTH(C606)&lt;=3),1,IF(AND(MONTH(C606)&gt;=4,MONTH(C606)&lt;=6),2,IF(AND(MONTH(C606)&gt;=7,MONTH(C606)&lt;=9),3,4))))</f>
        <v>2</v>
      </c>
      <c r="D607" s="100"/>
      <c r="E607" s="67" t="s">
        <v>2418</v>
      </c>
      <c r="F607" s="66" t="s">
        <v>11113</v>
      </c>
      <c r="G607" s="45"/>
      <c r="H607" s="45"/>
      <c r="I607" s="45"/>
      <c r="J607" s="45"/>
    </row>
    <row r="608" spans="1:10" ht="14.1" customHeight="1" thickBot="1" x14ac:dyDescent="0.25">
      <c r="A608" s="100"/>
      <c r="B608" s="67" t="s">
        <v>12943</v>
      </c>
      <c r="C608" s="76">
        <v>44342</v>
      </c>
      <c r="D608" s="100"/>
      <c r="E608" s="67" t="s">
        <v>3075</v>
      </c>
      <c r="F608" s="66" t="s">
        <v>11113</v>
      </c>
      <c r="G608" s="45"/>
      <c r="H608" s="45"/>
      <c r="I608" s="45"/>
      <c r="J608" s="45"/>
    </row>
    <row r="609" spans="1:10" ht="14.1" customHeight="1" thickBot="1" x14ac:dyDescent="0.25">
      <c r="A609" s="100"/>
      <c r="B609" s="67" t="s">
        <v>1786</v>
      </c>
      <c r="C609" s="87">
        <f>IF(C608="","",IF(AND(MONTH(C608)&gt;=1,MONTH(C608)&lt;=3),1,IF(AND(MONTH(C608)&gt;=4,MONTH(C608)&lt;=6),2,IF(AND(MONTH(C608)&gt;=7,MONTH(C608)&lt;=9),3,4))))</f>
        <v>2</v>
      </c>
      <c r="D609" s="100"/>
      <c r="E609" s="67" t="s">
        <v>13194</v>
      </c>
      <c r="F609" s="66" t="s">
        <v>11113</v>
      </c>
      <c r="G609" s="45"/>
      <c r="H609" s="45"/>
      <c r="I609" s="45"/>
      <c r="J609" s="45"/>
    </row>
    <row r="610" spans="1:10" ht="14.1" customHeight="1" thickBot="1" x14ac:dyDescent="0.25">
      <c r="A610" s="45"/>
      <c r="B610" s="45"/>
      <c r="C610" s="45"/>
      <c r="D610" s="45"/>
      <c r="E610" s="45"/>
      <c r="F610" s="45"/>
      <c r="G610" s="45"/>
      <c r="H610" s="45"/>
      <c r="I610" s="45"/>
      <c r="J610" s="45"/>
    </row>
    <row r="611" spans="1:10" ht="14.1" customHeight="1" thickBot="1" x14ac:dyDescent="0.25">
      <c r="A611" s="72" t="s">
        <v>15736</v>
      </c>
      <c r="B611" s="72" t="s">
        <v>16147</v>
      </c>
      <c r="C611" s="72" t="s">
        <v>15642</v>
      </c>
      <c r="D611" s="72" t="s">
        <v>15252</v>
      </c>
      <c r="E611" s="72" t="s">
        <v>6933</v>
      </c>
      <c r="F611" s="72" t="s">
        <v>15281</v>
      </c>
      <c r="G611" s="45"/>
      <c r="H611" s="45"/>
      <c r="I611" s="45"/>
      <c r="J611" s="45"/>
    </row>
    <row r="612" spans="1:10" ht="14.1" customHeight="1" x14ac:dyDescent="0.2">
      <c r="A612" s="81">
        <v>12352104</v>
      </c>
      <c r="B612" s="69" t="str">
        <f t="shared" ref="B612:B626" ca="1" si="22">IFERROR(INDEX(UNSPSCDes,MATCH(INDIRECT(ADDRESS(ROW(),COLUMN()-1,4)),UNSPSCCode,0)),"")</f>
        <v>Alcoholes o sus sustitutos</v>
      </c>
      <c r="C612" s="81" t="s">
        <v>9561</v>
      </c>
      <c r="D612" s="81">
        <v>10</v>
      </c>
      <c r="E612" s="71">
        <v>420</v>
      </c>
      <c r="F612" s="70">
        <f t="shared" ref="F612:F626" ca="1" si="23">INDIRECT(ADDRESS(ROW(),COLUMN()-2,4))*INDIRECT(ADDRESS(ROW(),COLUMN()-1,4))</f>
        <v>4200</v>
      </c>
      <c r="G612" s="45"/>
      <c r="H612" s="45"/>
      <c r="I612" s="45"/>
      <c r="J612" s="45"/>
    </row>
    <row r="613" spans="1:10" ht="13.5" customHeight="1" x14ac:dyDescent="0.2">
      <c r="A613" s="81">
        <v>12352104</v>
      </c>
      <c r="B613" s="69" t="str">
        <f t="shared" ca="1" si="22"/>
        <v>Alcoholes o sus sustitutos</v>
      </c>
      <c r="C613" s="81" t="s">
        <v>9561</v>
      </c>
      <c r="D613" s="81">
        <v>4</v>
      </c>
      <c r="E613" s="71">
        <v>2182.4</v>
      </c>
      <c r="F613" s="70">
        <f t="shared" ca="1" si="23"/>
        <v>8729.6</v>
      </c>
      <c r="G613" s="45"/>
      <c r="H613" s="45"/>
      <c r="I613" s="45"/>
      <c r="J613" s="45"/>
    </row>
    <row r="614" spans="1:10" ht="13.5" customHeight="1" x14ac:dyDescent="0.2">
      <c r="A614" s="81">
        <v>60121142</v>
      </c>
      <c r="B614" s="69" t="str">
        <f t="shared" ca="1" si="22"/>
        <v>Cartón duro o cartón de colores de dos caras</v>
      </c>
      <c r="C614" s="81" t="s">
        <v>1449</v>
      </c>
      <c r="D614" s="81">
        <v>25</v>
      </c>
      <c r="E614" s="71">
        <v>78</v>
      </c>
      <c r="F614" s="70">
        <f t="shared" ca="1" si="23"/>
        <v>1950</v>
      </c>
      <c r="G614" s="45"/>
      <c r="H614" s="45"/>
      <c r="I614" s="45"/>
      <c r="J614" s="45"/>
    </row>
    <row r="615" spans="1:10" ht="13.5" customHeight="1" x14ac:dyDescent="0.2">
      <c r="A615" s="81">
        <v>60121909</v>
      </c>
      <c r="B615" s="69" t="str">
        <f t="shared" ca="1" si="22"/>
        <v>Ceras para batik</v>
      </c>
      <c r="C615" s="81" t="s">
        <v>9561</v>
      </c>
      <c r="D615" s="81">
        <v>12</v>
      </c>
      <c r="E615" s="71">
        <v>500</v>
      </c>
      <c r="F615" s="70">
        <f t="shared" ca="1" si="23"/>
        <v>6000</v>
      </c>
      <c r="G615" s="45"/>
      <c r="H615" s="45"/>
      <c r="I615" s="45"/>
      <c r="J615" s="45"/>
    </row>
    <row r="616" spans="1:10" ht="13.5" customHeight="1" x14ac:dyDescent="0.2">
      <c r="A616" s="81">
        <v>60123601</v>
      </c>
      <c r="B616" s="69" t="str">
        <f t="shared" ca="1" si="22"/>
        <v>Pegante de purpurina</v>
      </c>
      <c r="C616" s="81" t="s">
        <v>9561</v>
      </c>
      <c r="D616" s="81">
        <v>2</v>
      </c>
      <c r="E616" s="71">
        <v>598.48</v>
      </c>
      <c r="F616" s="70">
        <f t="shared" ca="1" si="23"/>
        <v>1196.96</v>
      </c>
      <c r="G616" s="45"/>
      <c r="H616" s="45"/>
      <c r="I616" s="45"/>
      <c r="J616" s="45"/>
    </row>
    <row r="617" spans="1:10" ht="13.5" customHeight="1" x14ac:dyDescent="0.2">
      <c r="A617" s="81">
        <v>60123601</v>
      </c>
      <c r="B617" s="69" t="str">
        <f t="shared" ca="1" si="22"/>
        <v>Pegante de purpurina</v>
      </c>
      <c r="C617" s="81" t="s">
        <v>9561</v>
      </c>
      <c r="D617" s="81">
        <v>5</v>
      </c>
      <c r="E617" s="71">
        <v>598.48</v>
      </c>
      <c r="F617" s="70">
        <f t="shared" ca="1" si="23"/>
        <v>2992.4</v>
      </c>
      <c r="G617" s="45"/>
      <c r="H617" s="45"/>
      <c r="I617" s="45"/>
      <c r="J617" s="45"/>
    </row>
    <row r="618" spans="1:10" ht="13.5" customHeight="1" x14ac:dyDescent="0.2">
      <c r="A618" s="81">
        <v>60121803</v>
      </c>
      <c r="B618" s="69" t="str">
        <f t="shared" ca="1" si="22"/>
        <v>Tintas para serigrafía a base de aceite</v>
      </c>
      <c r="C618" s="81" t="s">
        <v>17479</v>
      </c>
      <c r="D618" s="81">
        <v>2</v>
      </c>
      <c r="E618" s="71">
        <v>2200</v>
      </c>
      <c r="F618" s="70">
        <f t="shared" ca="1" si="23"/>
        <v>4400</v>
      </c>
      <c r="G618" s="45"/>
      <c r="H618" s="45"/>
      <c r="I618" s="45"/>
      <c r="J618" s="45"/>
    </row>
    <row r="619" spans="1:10" ht="13.5" customHeight="1" x14ac:dyDescent="0.2">
      <c r="A619" s="81">
        <v>60121710</v>
      </c>
      <c r="B619" s="69" t="str">
        <f t="shared" ca="1" si="22"/>
        <v>Limpiones para huecograbado o litografía</v>
      </c>
      <c r="C619" s="81" t="s">
        <v>9561</v>
      </c>
      <c r="D619" s="81">
        <v>4</v>
      </c>
      <c r="E619" s="71">
        <v>917.1</v>
      </c>
      <c r="F619" s="70">
        <f t="shared" ca="1" si="23"/>
        <v>3668.4</v>
      </c>
      <c r="G619" s="45"/>
      <c r="H619" s="45"/>
      <c r="I619" s="45"/>
      <c r="J619" s="45"/>
    </row>
    <row r="620" spans="1:10" ht="13.5" customHeight="1" x14ac:dyDescent="0.2">
      <c r="A620" s="81">
        <v>60121236</v>
      </c>
      <c r="B620" s="69" t="str">
        <f t="shared" ca="1" si="22"/>
        <v>Peinillas o utensilios para aplicación de pintura o tinta</v>
      </c>
      <c r="C620" s="81" t="s">
        <v>1449</v>
      </c>
      <c r="D620" s="81">
        <v>2</v>
      </c>
      <c r="E620" s="71">
        <v>150</v>
      </c>
      <c r="F620" s="70">
        <f t="shared" ca="1" si="23"/>
        <v>300</v>
      </c>
      <c r="G620" s="45"/>
      <c r="H620" s="45"/>
      <c r="I620" s="45"/>
      <c r="J620" s="45"/>
    </row>
    <row r="621" spans="1:10" ht="13.5" customHeight="1" x14ac:dyDescent="0.2">
      <c r="A621" s="81">
        <v>60121236</v>
      </c>
      <c r="B621" s="69" t="str">
        <f t="shared" ca="1" si="22"/>
        <v>Peinillas o utensilios para aplicación de pintura o tinta</v>
      </c>
      <c r="C621" s="81" t="s">
        <v>1449</v>
      </c>
      <c r="D621" s="81">
        <v>2</v>
      </c>
      <c r="E621" s="71">
        <v>150</v>
      </c>
      <c r="F621" s="70">
        <f t="shared" ca="1" si="23"/>
        <v>300</v>
      </c>
      <c r="G621" s="45"/>
      <c r="H621" s="45"/>
      <c r="I621" s="45"/>
      <c r="J621" s="45"/>
    </row>
    <row r="622" spans="1:10" ht="13.5" customHeight="1" x14ac:dyDescent="0.2">
      <c r="A622" s="81">
        <v>45141501</v>
      </c>
      <c r="B622" s="69" t="str">
        <f t="shared" ca="1" si="22"/>
        <v>Solución reveladora</v>
      </c>
      <c r="C622" s="81" t="s">
        <v>9561</v>
      </c>
      <c r="D622" s="81">
        <v>3</v>
      </c>
      <c r="E622" s="71">
        <v>950</v>
      </c>
      <c r="F622" s="70">
        <f t="shared" ca="1" si="23"/>
        <v>2850</v>
      </c>
      <c r="G622" s="45"/>
      <c r="H622" s="45"/>
      <c r="I622" s="45"/>
      <c r="J622" s="45"/>
    </row>
    <row r="623" spans="1:10" ht="13.5" customHeight="1" x14ac:dyDescent="0.2">
      <c r="A623" s="81">
        <v>45141501</v>
      </c>
      <c r="B623" s="69" t="str">
        <f t="shared" ca="1" si="22"/>
        <v>Solución reveladora</v>
      </c>
      <c r="C623" s="81" t="s">
        <v>9561</v>
      </c>
      <c r="D623" s="81">
        <v>8</v>
      </c>
      <c r="E623" s="71">
        <v>2832</v>
      </c>
      <c r="F623" s="70">
        <f t="shared" ca="1" si="23"/>
        <v>22656</v>
      </c>
      <c r="G623" s="45"/>
      <c r="H623" s="45"/>
      <c r="I623" s="45"/>
      <c r="J623" s="45"/>
    </row>
    <row r="624" spans="1:10" ht="13.5" customHeight="1" x14ac:dyDescent="0.2">
      <c r="A624" s="81">
        <v>45141501</v>
      </c>
      <c r="B624" s="69" t="str">
        <f t="shared" ca="1" si="22"/>
        <v>Solución reveladora</v>
      </c>
      <c r="C624" s="81" t="s">
        <v>9561</v>
      </c>
      <c r="D624" s="81">
        <v>2</v>
      </c>
      <c r="E624" s="71">
        <v>495</v>
      </c>
      <c r="F624" s="70">
        <f t="shared" ca="1" si="23"/>
        <v>990</v>
      </c>
      <c r="G624" s="45"/>
      <c r="H624" s="45"/>
      <c r="I624" s="45"/>
      <c r="J624" s="45"/>
    </row>
    <row r="625" spans="1:10" ht="13.5" customHeight="1" x14ac:dyDescent="0.2">
      <c r="A625" s="81">
        <v>45141501</v>
      </c>
      <c r="B625" s="69" t="str">
        <f t="shared" ca="1" si="22"/>
        <v>Solución reveladora</v>
      </c>
      <c r="C625" s="81" t="s">
        <v>9561</v>
      </c>
      <c r="D625" s="81">
        <v>2</v>
      </c>
      <c r="E625" s="71">
        <v>1498</v>
      </c>
      <c r="F625" s="70">
        <f t="shared" ca="1" si="23"/>
        <v>2996</v>
      </c>
      <c r="G625" s="45"/>
      <c r="H625" s="45"/>
      <c r="I625" s="45"/>
      <c r="J625" s="45"/>
    </row>
    <row r="626" spans="1:10" ht="13.5" customHeight="1" x14ac:dyDescent="0.2">
      <c r="A626" s="81">
        <v>45141501</v>
      </c>
      <c r="B626" s="69" t="str">
        <f t="shared" ca="1" si="22"/>
        <v>Solución reveladora</v>
      </c>
      <c r="C626" s="81" t="s">
        <v>9561</v>
      </c>
      <c r="D626" s="81">
        <v>2</v>
      </c>
      <c r="E626" s="71">
        <v>1810.71</v>
      </c>
      <c r="F626" s="70">
        <f t="shared" ca="1" si="23"/>
        <v>3621.42</v>
      </c>
      <c r="G626" s="45"/>
      <c r="H626" s="45"/>
      <c r="I626" s="45"/>
      <c r="J626" s="45"/>
    </row>
    <row r="627" spans="1:10" ht="14.1" customHeight="1" x14ac:dyDescent="0.2">
      <c r="A627" s="45"/>
      <c r="B627" s="45"/>
      <c r="C627" s="45"/>
      <c r="D627" s="45"/>
      <c r="E627" s="73" t="s">
        <v>12551</v>
      </c>
      <c r="F627" s="74">
        <f ca="1">SUM(Table339[MONTO TOTAL ESTIMADO])</f>
        <v>66850.78</v>
      </c>
      <c r="G627" s="45"/>
      <c r="H627" s="45" t="str">
        <f>C605</f>
        <v>Bienes</v>
      </c>
      <c r="I627" s="45" t="str">
        <f>E605</f>
        <v>No</v>
      </c>
      <c r="J627" s="45" t="str">
        <f>D605</f>
        <v>Compras por debajo del Umbral</v>
      </c>
    </row>
    <row r="628" spans="1:10" ht="14.1" customHeight="1" thickBot="1" x14ac:dyDescent="0.3"/>
    <row r="629" spans="1:10" ht="33.75" customHeight="1" thickBot="1" x14ac:dyDescent="0.25">
      <c r="A629" s="64" t="s">
        <v>16383</v>
      </c>
      <c r="B629" s="64" t="s">
        <v>161</v>
      </c>
      <c r="C629" s="64" t="s">
        <v>11725</v>
      </c>
      <c r="D629" s="64" t="s">
        <v>14379</v>
      </c>
      <c r="E629" s="64" t="s">
        <v>10963</v>
      </c>
      <c r="F629" s="64" t="s">
        <v>11096</v>
      </c>
      <c r="G629" s="45"/>
      <c r="H629" s="45"/>
      <c r="I629" s="45"/>
      <c r="J629" s="45"/>
    </row>
    <row r="630" spans="1:10" ht="13.5" customHeight="1" thickBot="1" x14ac:dyDescent="0.25">
      <c r="A630" s="90" t="s">
        <v>18868</v>
      </c>
      <c r="B630" s="90" t="s">
        <v>18836</v>
      </c>
      <c r="C630" s="66" t="s">
        <v>17798</v>
      </c>
      <c r="D630" s="66" t="s">
        <v>10172</v>
      </c>
      <c r="E630" s="66" t="s">
        <v>17854</v>
      </c>
      <c r="F630" s="66"/>
      <c r="G630" s="45"/>
      <c r="H630" s="45"/>
      <c r="I630" s="45"/>
      <c r="J630" s="45"/>
    </row>
    <row r="631" spans="1:10" ht="14.1" customHeight="1" thickBot="1" x14ac:dyDescent="0.25">
      <c r="A631" s="99" t="s">
        <v>14829</v>
      </c>
      <c r="B631" s="67" t="s">
        <v>8529</v>
      </c>
      <c r="C631" s="76">
        <v>44305</v>
      </c>
      <c r="D631" s="99" t="s">
        <v>9387</v>
      </c>
      <c r="E631" s="67" t="s">
        <v>13095</v>
      </c>
      <c r="F631" s="66" t="s">
        <v>3082</v>
      </c>
      <c r="G631" s="45"/>
      <c r="H631" s="45"/>
      <c r="I631" s="45"/>
      <c r="J631" s="45"/>
    </row>
    <row r="632" spans="1:10" ht="14.1" customHeight="1" thickBot="1" x14ac:dyDescent="0.25">
      <c r="A632" s="100"/>
      <c r="B632" s="67" t="s">
        <v>1786</v>
      </c>
      <c r="C632" s="87">
        <f>IF(C631="","",IF(AND(MONTH(C631)&gt;=1,MONTH(C631)&lt;=3),1,IF(AND(MONTH(C631)&gt;=4,MONTH(C631)&lt;=6),2,IF(AND(MONTH(C631)&gt;=7,MONTH(C631)&lt;=9),3,4))))</f>
        <v>2</v>
      </c>
      <c r="D632" s="100"/>
      <c r="E632" s="67" t="s">
        <v>2418</v>
      </c>
      <c r="F632" s="66" t="s">
        <v>11113</v>
      </c>
      <c r="G632" s="45"/>
      <c r="H632" s="45"/>
      <c r="I632" s="45"/>
      <c r="J632" s="45"/>
    </row>
    <row r="633" spans="1:10" ht="14.1" customHeight="1" thickBot="1" x14ac:dyDescent="0.25">
      <c r="A633" s="100"/>
      <c r="B633" s="67" t="s">
        <v>12943</v>
      </c>
      <c r="C633" s="76">
        <v>44316</v>
      </c>
      <c r="D633" s="100"/>
      <c r="E633" s="67" t="s">
        <v>3075</v>
      </c>
      <c r="F633" s="66" t="s">
        <v>11113</v>
      </c>
      <c r="G633" s="45"/>
      <c r="H633" s="45"/>
      <c r="I633" s="45"/>
      <c r="J633" s="45"/>
    </row>
    <row r="634" spans="1:10" ht="14.1" customHeight="1" thickBot="1" x14ac:dyDescent="0.25">
      <c r="A634" s="100"/>
      <c r="B634" s="67" t="s">
        <v>1786</v>
      </c>
      <c r="C634" s="87">
        <f>IF(C633="","",IF(AND(MONTH(C633)&gt;=1,MONTH(C633)&lt;=3),1,IF(AND(MONTH(C633)&gt;=4,MONTH(C633)&lt;=6),2,IF(AND(MONTH(C633)&gt;=7,MONTH(C633)&lt;=9),3,4))))</f>
        <v>2</v>
      </c>
      <c r="D634" s="100"/>
      <c r="E634" s="67" t="s">
        <v>13194</v>
      </c>
      <c r="F634" s="66" t="s">
        <v>11113</v>
      </c>
      <c r="G634" s="45"/>
      <c r="H634" s="45"/>
      <c r="I634" s="45"/>
      <c r="J634" s="45"/>
    </row>
    <row r="635" spans="1:10" ht="14.1" customHeight="1" thickBot="1" x14ac:dyDescent="0.25">
      <c r="A635" s="45"/>
      <c r="B635" s="45"/>
      <c r="C635" s="45"/>
      <c r="D635" s="45"/>
      <c r="E635" s="45"/>
      <c r="F635" s="45"/>
      <c r="G635" s="45"/>
      <c r="H635" s="45"/>
      <c r="I635" s="45"/>
      <c r="J635" s="45"/>
    </row>
    <row r="636" spans="1:10" ht="14.1" customHeight="1" thickBot="1" x14ac:dyDescent="0.25">
      <c r="A636" s="72" t="s">
        <v>15736</v>
      </c>
      <c r="B636" s="72" t="s">
        <v>16147</v>
      </c>
      <c r="C636" s="72" t="s">
        <v>15642</v>
      </c>
      <c r="D636" s="72" t="s">
        <v>15252</v>
      </c>
      <c r="E636" s="72" t="s">
        <v>6933</v>
      </c>
      <c r="F636" s="72" t="s">
        <v>15281</v>
      </c>
      <c r="G636" s="45"/>
      <c r="H636" s="45"/>
      <c r="I636" s="45"/>
      <c r="J636" s="45"/>
    </row>
    <row r="637" spans="1:10" ht="14.1" customHeight="1" x14ac:dyDescent="0.2">
      <c r="A637" s="81">
        <v>26121609</v>
      </c>
      <c r="B637" s="69" t="str">
        <f t="shared" ref="B637:B653" ca="1" si="24">IFERROR(INDEX(UNSPSCDes,MATCH(INDIRECT(ADDRESS(ROW(),COLUMN()-1,4)),UNSPSCCode,0)),"")</f>
        <v>Cable de redes</v>
      </c>
      <c r="C637" s="81" t="s">
        <v>1449</v>
      </c>
      <c r="D637" s="81">
        <v>10</v>
      </c>
      <c r="E637" s="71">
        <v>5000</v>
      </c>
      <c r="F637" s="70">
        <f t="shared" ref="F637:F653" ca="1" si="25">INDIRECT(ADDRESS(ROW(),COLUMN()-2,4))*INDIRECT(ADDRESS(ROW(),COLUMN()-1,4))</f>
        <v>50000</v>
      </c>
      <c r="G637" s="45"/>
      <c r="H637" s="45"/>
      <c r="I637" s="45"/>
      <c r="J637" s="45"/>
    </row>
    <row r="638" spans="1:10" ht="13.5" customHeight="1" x14ac:dyDescent="0.2">
      <c r="A638" s="81">
        <v>26121609</v>
      </c>
      <c r="B638" s="69" t="str">
        <f t="shared" ca="1" si="24"/>
        <v>Cable de redes</v>
      </c>
      <c r="C638" s="81" t="s">
        <v>1449</v>
      </c>
      <c r="D638" s="81">
        <v>10</v>
      </c>
      <c r="E638" s="71">
        <v>250</v>
      </c>
      <c r="F638" s="70">
        <f t="shared" ca="1" si="25"/>
        <v>2500</v>
      </c>
      <c r="G638" s="45"/>
      <c r="H638" s="45"/>
      <c r="I638" s="45"/>
      <c r="J638" s="45"/>
    </row>
    <row r="639" spans="1:10" ht="13.5" customHeight="1" x14ac:dyDescent="0.2">
      <c r="A639" s="81">
        <v>26121609</v>
      </c>
      <c r="B639" s="69" t="str">
        <f t="shared" ca="1" si="24"/>
        <v>Cable de redes</v>
      </c>
      <c r="C639" s="81" t="s">
        <v>1449</v>
      </c>
      <c r="D639" s="81">
        <v>10</v>
      </c>
      <c r="E639" s="71">
        <v>275</v>
      </c>
      <c r="F639" s="70">
        <f t="shared" ca="1" si="25"/>
        <v>2750</v>
      </c>
      <c r="G639" s="45"/>
      <c r="H639" s="45"/>
      <c r="I639" s="45"/>
      <c r="J639" s="45"/>
    </row>
    <row r="640" spans="1:10" ht="13.5" customHeight="1" x14ac:dyDescent="0.2">
      <c r="A640" s="81">
        <v>26121607</v>
      </c>
      <c r="B640" s="69" t="str">
        <f t="shared" ca="1" si="24"/>
        <v>Cable de fibra óptica</v>
      </c>
      <c r="C640" s="81" t="s">
        <v>1449</v>
      </c>
      <c r="D640" s="81">
        <v>12</v>
      </c>
      <c r="E640" s="71">
        <v>1000</v>
      </c>
      <c r="F640" s="70">
        <f t="shared" ca="1" si="25"/>
        <v>12000</v>
      </c>
      <c r="G640" s="45"/>
      <c r="H640" s="45"/>
      <c r="I640" s="45"/>
      <c r="J640" s="45"/>
    </row>
    <row r="641" spans="1:10" ht="13.5" customHeight="1" x14ac:dyDescent="0.2">
      <c r="A641" s="81">
        <v>26121609</v>
      </c>
      <c r="B641" s="69" t="str">
        <f t="shared" ca="1" si="24"/>
        <v>Cable de redes</v>
      </c>
      <c r="C641" s="81" t="s">
        <v>1449</v>
      </c>
      <c r="D641" s="81">
        <v>5</v>
      </c>
      <c r="E641" s="71">
        <v>250</v>
      </c>
      <c r="F641" s="70">
        <f t="shared" ca="1" si="25"/>
        <v>1250</v>
      </c>
      <c r="G641" s="45"/>
      <c r="H641" s="45"/>
      <c r="I641" s="45"/>
      <c r="J641" s="45"/>
    </row>
    <row r="642" spans="1:10" ht="13.5" customHeight="1" x14ac:dyDescent="0.2">
      <c r="A642" s="81">
        <v>26121609</v>
      </c>
      <c r="B642" s="69" t="str">
        <f t="shared" ca="1" si="24"/>
        <v>Cable de redes</v>
      </c>
      <c r="C642" s="81" t="s">
        <v>1449</v>
      </c>
      <c r="D642" s="81">
        <v>200</v>
      </c>
      <c r="E642" s="71">
        <v>34.950000000000003</v>
      </c>
      <c r="F642" s="70">
        <f t="shared" ca="1" si="25"/>
        <v>6990.0000000000009</v>
      </c>
      <c r="G642" s="45"/>
      <c r="H642" s="45"/>
      <c r="I642" s="45"/>
      <c r="J642" s="45"/>
    </row>
    <row r="643" spans="1:10" ht="13.5" customHeight="1" x14ac:dyDescent="0.2">
      <c r="A643" s="81">
        <v>26121609</v>
      </c>
      <c r="B643" s="69" t="str">
        <f t="shared" ca="1" si="24"/>
        <v>Cable de redes</v>
      </c>
      <c r="C643" s="81" t="s">
        <v>1449</v>
      </c>
      <c r="D643" s="81">
        <v>10</v>
      </c>
      <c r="E643" s="71">
        <v>1361</v>
      </c>
      <c r="F643" s="70">
        <f t="shared" ca="1" si="25"/>
        <v>13610</v>
      </c>
      <c r="G643" s="45"/>
      <c r="H643" s="45"/>
      <c r="I643" s="45"/>
      <c r="J643" s="45"/>
    </row>
    <row r="644" spans="1:10" ht="13.5" customHeight="1" x14ac:dyDescent="0.2">
      <c r="A644" s="81">
        <v>26121520</v>
      </c>
      <c r="B644" s="69" t="str">
        <f t="shared" ca="1" si="24"/>
        <v>Alambre de cobre-acero</v>
      </c>
      <c r="C644" s="81" t="s">
        <v>1449</v>
      </c>
      <c r="D644" s="81">
        <v>500</v>
      </c>
      <c r="E644" s="71">
        <v>11.84</v>
      </c>
      <c r="F644" s="70">
        <f t="shared" ca="1" si="25"/>
        <v>5920</v>
      </c>
      <c r="G644" s="45"/>
      <c r="H644" s="45"/>
      <c r="I644" s="45"/>
      <c r="J644" s="45"/>
    </row>
    <row r="645" spans="1:10" ht="13.5" customHeight="1" x14ac:dyDescent="0.2">
      <c r="A645" s="81">
        <v>26121520</v>
      </c>
      <c r="B645" s="69" t="str">
        <f t="shared" ca="1" si="24"/>
        <v>Alambre de cobre-acero</v>
      </c>
      <c r="C645" s="81" t="s">
        <v>1449</v>
      </c>
      <c r="D645" s="81">
        <v>800</v>
      </c>
      <c r="E645" s="71">
        <v>7.2</v>
      </c>
      <c r="F645" s="70">
        <f t="shared" ca="1" si="25"/>
        <v>5760</v>
      </c>
      <c r="G645" s="45"/>
      <c r="H645" s="45"/>
      <c r="I645" s="45"/>
      <c r="J645" s="45"/>
    </row>
    <row r="646" spans="1:10" ht="13.5" customHeight="1" x14ac:dyDescent="0.2">
      <c r="A646" s="81">
        <v>26121520</v>
      </c>
      <c r="B646" s="69" t="str">
        <f t="shared" ca="1" si="24"/>
        <v>Alambre de cobre-acero</v>
      </c>
      <c r="C646" s="81" t="s">
        <v>1449</v>
      </c>
      <c r="D646" s="81">
        <v>600</v>
      </c>
      <c r="E646" s="71">
        <v>11.84</v>
      </c>
      <c r="F646" s="70">
        <f t="shared" ca="1" si="25"/>
        <v>7104</v>
      </c>
      <c r="G646" s="45"/>
      <c r="H646" s="45"/>
      <c r="I646" s="45"/>
      <c r="J646" s="45"/>
    </row>
    <row r="647" spans="1:10" ht="13.5" customHeight="1" x14ac:dyDescent="0.2">
      <c r="A647" s="81">
        <v>26121536</v>
      </c>
      <c r="B647" s="69" t="str">
        <f t="shared" ca="1" si="24"/>
        <v>Cordón de extensión</v>
      </c>
      <c r="C647" s="81" t="s">
        <v>1449</v>
      </c>
      <c r="D647" s="81">
        <v>5</v>
      </c>
      <c r="E647" s="71">
        <v>1700</v>
      </c>
      <c r="F647" s="70">
        <f t="shared" ca="1" si="25"/>
        <v>8500</v>
      </c>
      <c r="G647" s="45"/>
      <c r="H647" s="45"/>
      <c r="I647" s="45"/>
      <c r="J647" s="45"/>
    </row>
    <row r="648" spans="1:10" ht="13.5" customHeight="1" x14ac:dyDescent="0.2">
      <c r="A648" s="81">
        <v>26121624</v>
      </c>
      <c r="B648" s="69" t="str">
        <f t="shared" ca="1" si="24"/>
        <v>Cable plano o de cinta</v>
      </c>
      <c r="C648" s="81" t="s">
        <v>1449</v>
      </c>
      <c r="D648" s="81">
        <v>1</v>
      </c>
      <c r="E648" s="71">
        <v>1760</v>
      </c>
      <c r="F648" s="70">
        <f t="shared" ca="1" si="25"/>
        <v>1760</v>
      </c>
      <c r="G648" s="45"/>
      <c r="H648" s="45"/>
      <c r="I648" s="45"/>
      <c r="J648" s="45"/>
    </row>
    <row r="649" spans="1:10" ht="13.5" customHeight="1" x14ac:dyDescent="0.2">
      <c r="A649" s="81">
        <v>26121624</v>
      </c>
      <c r="B649" s="69" t="str">
        <f t="shared" ca="1" si="24"/>
        <v>Cable plano o de cinta</v>
      </c>
      <c r="C649" s="81" t="s">
        <v>1449</v>
      </c>
      <c r="D649" s="81">
        <v>1</v>
      </c>
      <c r="E649" s="71">
        <v>950</v>
      </c>
      <c r="F649" s="70">
        <f t="shared" ca="1" si="25"/>
        <v>950</v>
      </c>
      <c r="G649" s="45"/>
      <c r="H649" s="45"/>
      <c r="I649" s="45"/>
      <c r="J649" s="45"/>
    </row>
    <row r="650" spans="1:10" ht="13.5" customHeight="1" x14ac:dyDescent="0.2">
      <c r="A650" s="81">
        <v>26101766</v>
      </c>
      <c r="B650" s="69" t="str">
        <f t="shared" ca="1" si="24"/>
        <v>Reguladores</v>
      </c>
      <c r="C650" s="81" t="s">
        <v>1449</v>
      </c>
      <c r="D650" s="81">
        <v>12</v>
      </c>
      <c r="E650" s="71">
        <v>600</v>
      </c>
      <c r="F650" s="70">
        <f t="shared" ca="1" si="25"/>
        <v>7200</v>
      </c>
      <c r="G650" s="45"/>
      <c r="H650" s="45"/>
      <c r="I650" s="45"/>
      <c r="J650" s="45"/>
    </row>
    <row r="651" spans="1:10" ht="13.5" customHeight="1" x14ac:dyDescent="0.2">
      <c r="A651" s="81">
        <v>26121536</v>
      </c>
      <c r="B651" s="69" t="str">
        <f t="shared" ca="1" si="24"/>
        <v>Cordón de extensión</v>
      </c>
      <c r="C651" s="81" t="s">
        <v>1449</v>
      </c>
      <c r="D651" s="81">
        <v>20</v>
      </c>
      <c r="E651" s="71">
        <v>600</v>
      </c>
      <c r="F651" s="70">
        <f t="shared" ca="1" si="25"/>
        <v>12000</v>
      </c>
      <c r="G651" s="45"/>
      <c r="H651" s="45"/>
      <c r="I651" s="45"/>
      <c r="J651" s="45"/>
    </row>
    <row r="652" spans="1:10" ht="13.5" customHeight="1" x14ac:dyDescent="0.2">
      <c r="A652" s="81">
        <v>26111702</v>
      </c>
      <c r="B652" s="69" t="str">
        <f t="shared" ca="1" si="24"/>
        <v>Pilas alcalinas</v>
      </c>
      <c r="C652" s="81" t="s">
        <v>1449</v>
      </c>
      <c r="D652" s="81">
        <v>6</v>
      </c>
      <c r="E652" s="71">
        <v>156.78</v>
      </c>
      <c r="F652" s="70">
        <f t="shared" ca="1" si="25"/>
        <v>940.68000000000006</v>
      </c>
      <c r="G652" s="45"/>
      <c r="H652" s="45"/>
      <c r="I652" s="45"/>
      <c r="J652" s="45"/>
    </row>
    <row r="653" spans="1:10" ht="13.5" customHeight="1" x14ac:dyDescent="0.2">
      <c r="A653" s="81">
        <v>26121520</v>
      </c>
      <c r="B653" s="69" t="str">
        <f t="shared" ca="1" si="24"/>
        <v>Alambre de cobre-acero</v>
      </c>
      <c r="C653" s="81" t="s">
        <v>1449</v>
      </c>
      <c r="D653" s="81">
        <v>200</v>
      </c>
      <c r="E653" s="71">
        <v>30</v>
      </c>
      <c r="F653" s="70">
        <f t="shared" ca="1" si="25"/>
        <v>6000</v>
      </c>
      <c r="G653" s="45"/>
      <c r="H653" s="45"/>
      <c r="I653" s="45"/>
      <c r="J653" s="45"/>
    </row>
    <row r="654" spans="1:10" ht="14.1" customHeight="1" x14ac:dyDescent="0.2">
      <c r="A654" s="45"/>
      <c r="B654" s="45"/>
      <c r="C654" s="45"/>
      <c r="D654" s="45"/>
      <c r="E654" s="73" t="s">
        <v>12551</v>
      </c>
      <c r="F654" s="74">
        <f ca="1">SUM(Table340[MONTO TOTAL ESTIMADO])</f>
        <v>145234.68</v>
      </c>
      <c r="G654" s="45"/>
      <c r="H654" s="45" t="str">
        <f>C630</f>
        <v>Bienes</v>
      </c>
      <c r="I654" s="45" t="str">
        <f>E630</f>
        <v>No</v>
      </c>
      <c r="J654" s="45" t="str">
        <f>D630</f>
        <v>Compras por debajo del Umbral</v>
      </c>
    </row>
    <row r="655" spans="1:10" ht="14.1" customHeight="1" thickBot="1" x14ac:dyDescent="0.3"/>
    <row r="656" spans="1:10" ht="33.75" customHeight="1" thickBot="1" x14ac:dyDescent="0.25">
      <c r="A656" s="64" t="s">
        <v>16383</v>
      </c>
      <c r="B656" s="64" t="s">
        <v>161</v>
      </c>
      <c r="C656" s="64" t="s">
        <v>11725</v>
      </c>
      <c r="D656" s="64" t="s">
        <v>14379</v>
      </c>
      <c r="E656" s="64" t="s">
        <v>10963</v>
      </c>
      <c r="F656" s="64" t="s">
        <v>11096</v>
      </c>
      <c r="G656" s="45"/>
      <c r="H656" s="45"/>
      <c r="I656" s="45"/>
      <c r="J656" s="45"/>
    </row>
    <row r="657" spans="1:10" ht="13.5" customHeight="1" thickBot="1" x14ac:dyDescent="0.25">
      <c r="A657" s="85" t="s">
        <v>18849</v>
      </c>
      <c r="B657" s="90" t="s">
        <v>18836</v>
      </c>
      <c r="C657" s="66" t="s">
        <v>17798</v>
      </c>
      <c r="D657" s="66" t="s">
        <v>10172</v>
      </c>
      <c r="E657" s="66" t="s">
        <v>17854</v>
      </c>
      <c r="F657" s="66"/>
      <c r="G657" s="45"/>
      <c r="H657" s="45"/>
      <c r="I657" s="45"/>
      <c r="J657" s="45"/>
    </row>
    <row r="658" spans="1:10" ht="14.1" customHeight="1" thickBot="1" x14ac:dyDescent="0.25">
      <c r="A658" s="99" t="s">
        <v>14829</v>
      </c>
      <c r="B658" s="67" t="s">
        <v>8529</v>
      </c>
      <c r="C658" s="76">
        <v>44340</v>
      </c>
      <c r="D658" s="99" t="s">
        <v>9387</v>
      </c>
      <c r="E658" s="67" t="s">
        <v>13095</v>
      </c>
      <c r="F658" s="66" t="s">
        <v>3082</v>
      </c>
      <c r="G658" s="45"/>
      <c r="H658" s="45"/>
      <c r="I658" s="45"/>
      <c r="J658" s="45"/>
    </row>
    <row r="659" spans="1:10" ht="14.1" customHeight="1" thickBot="1" x14ac:dyDescent="0.25">
      <c r="A659" s="100"/>
      <c r="B659" s="67" t="s">
        <v>1786</v>
      </c>
      <c r="C659" s="87">
        <f>IF(C658="","",IF(AND(MONTH(C658)&gt;=1,MONTH(C658)&lt;=3),1,IF(AND(MONTH(C658)&gt;=4,MONTH(C658)&lt;=6),2,IF(AND(MONTH(C658)&gt;=7,MONTH(C658)&lt;=9),3,4))))</f>
        <v>2</v>
      </c>
      <c r="D659" s="100"/>
      <c r="E659" s="67" t="s">
        <v>2418</v>
      </c>
      <c r="F659" s="66" t="s">
        <v>11113</v>
      </c>
      <c r="G659" s="45"/>
      <c r="H659" s="45"/>
      <c r="I659" s="45"/>
      <c r="J659" s="45"/>
    </row>
    <row r="660" spans="1:10" ht="14.1" customHeight="1" thickBot="1" x14ac:dyDescent="0.25">
      <c r="A660" s="100"/>
      <c r="B660" s="67" t="s">
        <v>12943</v>
      </c>
      <c r="C660" s="76">
        <v>44347</v>
      </c>
      <c r="D660" s="100"/>
      <c r="E660" s="67" t="s">
        <v>3075</v>
      </c>
      <c r="F660" s="66" t="s">
        <v>11113</v>
      </c>
      <c r="G660" s="45"/>
      <c r="H660" s="45"/>
      <c r="I660" s="45"/>
      <c r="J660" s="45"/>
    </row>
    <row r="661" spans="1:10" ht="14.1" customHeight="1" thickBot="1" x14ac:dyDescent="0.25">
      <c r="A661" s="100"/>
      <c r="B661" s="67" t="s">
        <v>1786</v>
      </c>
      <c r="C661" s="87">
        <f>IF(C660="","",IF(AND(MONTH(C660)&gt;=1,MONTH(C660)&lt;=3),1,IF(AND(MONTH(C660)&gt;=4,MONTH(C660)&lt;=6),2,IF(AND(MONTH(C660)&gt;=7,MONTH(C660)&lt;=9),3,4))))</f>
        <v>2</v>
      </c>
      <c r="D661" s="100"/>
      <c r="E661" s="67" t="s">
        <v>13194</v>
      </c>
      <c r="F661" s="66" t="s">
        <v>11113</v>
      </c>
      <c r="G661" s="45"/>
      <c r="H661" s="45"/>
      <c r="I661" s="45"/>
      <c r="J661" s="45"/>
    </row>
    <row r="662" spans="1:10" ht="14.1" customHeight="1" thickBot="1" x14ac:dyDescent="0.25">
      <c r="A662" s="45"/>
      <c r="B662" s="45"/>
      <c r="C662" s="45"/>
      <c r="D662" s="45"/>
      <c r="E662" s="45"/>
      <c r="F662" s="45"/>
      <c r="G662" s="45"/>
      <c r="H662" s="45"/>
      <c r="I662" s="45"/>
      <c r="J662" s="45"/>
    </row>
    <row r="663" spans="1:10" ht="14.1" customHeight="1" thickBot="1" x14ac:dyDescent="0.25">
      <c r="A663" s="72" t="s">
        <v>15736</v>
      </c>
      <c r="B663" s="72" t="s">
        <v>16147</v>
      </c>
      <c r="C663" s="72" t="s">
        <v>15642</v>
      </c>
      <c r="D663" s="72" t="s">
        <v>15252</v>
      </c>
      <c r="E663" s="72" t="s">
        <v>6933</v>
      </c>
      <c r="F663" s="72" t="s">
        <v>15281</v>
      </c>
      <c r="G663" s="45"/>
      <c r="H663" s="45"/>
      <c r="I663" s="45"/>
      <c r="J663" s="45"/>
    </row>
    <row r="664" spans="1:10" ht="13.5" customHeight="1" x14ac:dyDescent="0.2">
      <c r="A664" s="81">
        <v>82121603</v>
      </c>
      <c r="B664" s="69" t="str">
        <f ca="1">IFERROR(INDEX(UNSPSCDes,MATCH(INDIRECT(ADDRESS(ROW(),COLUMN()-1,4)),UNSPSCCode,0)),"")</f>
        <v>Grabado de planchas metálicas</v>
      </c>
      <c r="C664" s="81" t="s">
        <v>1449</v>
      </c>
      <c r="D664" s="81">
        <v>60</v>
      </c>
      <c r="E664" s="71">
        <v>1350</v>
      </c>
      <c r="F664" s="70">
        <f ca="1">INDIRECT(ADDRESS(ROW(),COLUMN()-2,4))*INDIRECT(ADDRESS(ROW(),COLUMN()-1,4))</f>
        <v>81000</v>
      </c>
      <c r="G664" s="45"/>
      <c r="H664" s="45"/>
      <c r="I664" s="45"/>
      <c r="J664" s="45"/>
    </row>
    <row r="665" spans="1:10" ht="14.1" customHeight="1" x14ac:dyDescent="0.2">
      <c r="A665" s="45"/>
      <c r="B665" s="45"/>
      <c r="C665" s="45"/>
      <c r="D665" s="45"/>
      <c r="E665" s="73" t="s">
        <v>12551</v>
      </c>
      <c r="F665" s="74">
        <f ca="1">SUM(Table341[MONTO TOTAL ESTIMADO])</f>
        <v>81000</v>
      </c>
      <c r="G665" s="45"/>
      <c r="H665" s="45" t="str">
        <f>C657</f>
        <v>Bienes</v>
      </c>
      <c r="I665" s="45" t="str">
        <f>E657</f>
        <v>No</v>
      </c>
      <c r="J665" s="45" t="str">
        <f>D657</f>
        <v>Compras por debajo del Umbral</v>
      </c>
    </row>
    <row r="666" spans="1:10" ht="14.1" customHeight="1" thickBot="1" x14ac:dyDescent="0.3"/>
    <row r="667" spans="1:10" ht="33.75" customHeight="1" thickBot="1" x14ac:dyDescent="0.25">
      <c r="A667" s="64" t="s">
        <v>16383</v>
      </c>
      <c r="B667" s="64" t="s">
        <v>161</v>
      </c>
      <c r="C667" s="64" t="s">
        <v>11725</v>
      </c>
      <c r="D667" s="64" t="s">
        <v>14379</v>
      </c>
      <c r="E667" s="64" t="s">
        <v>10963</v>
      </c>
      <c r="F667" s="64" t="s">
        <v>11096</v>
      </c>
      <c r="G667" s="45"/>
      <c r="H667" s="45"/>
      <c r="I667" s="45"/>
      <c r="J667" s="45"/>
    </row>
    <row r="668" spans="1:10" ht="13.5" customHeight="1" thickBot="1" x14ac:dyDescent="0.25">
      <c r="A668" s="85" t="s">
        <v>18850</v>
      </c>
      <c r="B668" s="66" t="s">
        <v>18856</v>
      </c>
      <c r="C668" s="66" t="s">
        <v>17798</v>
      </c>
      <c r="D668" s="66" t="s">
        <v>10172</v>
      </c>
      <c r="E668" s="66" t="s">
        <v>17854</v>
      </c>
      <c r="F668" s="66"/>
      <c r="G668" s="45"/>
      <c r="H668" s="45"/>
      <c r="I668" s="45"/>
      <c r="J668" s="45"/>
    </row>
    <row r="669" spans="1:10" ht="14.1" customHeight="1" thickBot="1" x14ac:dyDescent="0.25">
      <c r="A669" s="99" t="s">
        <v>14829</v>
      </c>
      <c r="B669" s="67" t="s">
        <v>8529</v>
      </c>
      <c r="C669" s="76">
        <v>44224</v>
      </c>
      <c r="D669" s="99" t="s">
        <v>9387</v>
      </c>
      <c r="E669" s="67" t="s">
        <v>13095</v>
      </c>
      <c r="F669" s="66" t="s">
        <v>3082</v>
      </c>
      <c r="G669" s="45"/>
      <c r="H669" s="45"/>
      <c r="I669" s="45"/>
      <c r="J669" s="45"/>
    </row>
    <row r="670" spans="1:10" ht="14.1" customHeight="1" thickBot="1" x14ac:dyDescent="0.25">
      <c r="A670" s="100"/>
      <c r="B670" s="67" t="s">
        <v>1786</v>
      </c>
      <c r="C670" s="87">
        <f>IF(C669="","",IF(AND(MONTH(C669)&gt;=1,MONTH(C669)&lt;=3),1,IF(AND(MONTH(C669)&gt;=4,MONTH(C669)&lt;=6),2,IF(AND(MONTH(C669)&gt;=7,MONTH(C669)&lt;=9),3,4))))</f>
        <v>1</v>
      </c>
      <c r="D670" s="100"/>
      <c r="E670" s="67" t="s">
        <v>2418</v>
      </c>
      <c r="F670" s="66" t="s">
        <v>11113</v>
      </c>
      <c r="G670" s="45"/>
      <c r="H670" s="45"/>
      <c r="I670" s="45"/>
      <c r="J670" s="45"/>
    </row>
    <row r="671" spans="1:10" ht="14.1" customHeight="1" thickBot="1" x14ac:dyDescent="0.25">
      <c r="A671" s="100"/>
      <c r="B671" s="67" t="s">
        <v>12943</v>
      </c>
      <c r="C671" s="76">
        <v>44225</v>
      </c>
      <c r="D671" s="100"/>
      <c r="E671" s="67" t="s">
        <v>3075</v>
      </c>
      <c r="F671" s="66" t="s">
        <v>11113</v>
      </c>
      <c r="G671" s="45"/>
      <c r="H671" s="45"/>
      <c r="I671" s="45"/>
      <c r="J671" s="45"/>
    </row>
    <row r="672" spans="1:10" ht="14.1" customHeight="1" thickBot="1" x14ac:dyDescent="0.25">
      <c r="A672" s="100"/>
      <c r="B672" s="67" t="s">
        <v>1786</v>
      </c>
      <c r="C672" s="87">
        <f>IF(C671="","",IF(AND(MONTH(C671)&gt;=1,MONTH(C671)&lt;=3),1,IF(AND(MONTH(C671)&gt;=4,MONTH(C671)&lt;=6),2,IF(AND(MONTH(C671)&gt;=7,MONTH(C671)&lt;=9),3,4))))</f>
        <v>1</v>
      </c>
      <c r="D672" s="100"/>
      <c r="E672" s="67" t="s">
        <v>13194</v>
      </c>
      <c r="F672" s="66" t="s">
        <v>11113</v>
      </c>
      <c r="G672" s="45"/>
      <c r="H672" s="45"/>
      <c r="I672" s="45"/>
      <c r="J672" s="45"/>
    </row>
    <row r="673" spans="1:10" ht="14.1" customHeight="1" thickBot="1" x14ac:dyDescent="0.25">
      <c r="A673" s="45"/>
      <c r="B673" s="45"/>
      <c r="C673" s="45"/>
      <c r="D673" s="45"/>
      <c r="E673" s="45"/>
      <c r="F673" s="45"/>
      <c r="G673" s="45"/>
      <c r="H673" s="45"/>
      <c r="I673" s="45"/>
      <c r="J673" s="45"/>
    </row>
    <row r="674" spans="1:10" ht="14.1" customHeight="1" thickBot="1" x14ac:dyDescent="0.25">
      <c r="A674" s="72" t="s">
        <v>15736</v>
      </c>
      <c r="B674" s="72" t="s">
        <v>16147</v>
      </c>
      <c r="C674" s="72" t="s">
        <v>15642</v>
      </c>
      <c r="D674" s="72" t="s">
        <v>15252</v>
      </c>
      <c r="E674" s="72" t="s">
        <v>6933</v>
      </c>
      <c r="F674" s="72" t="s">
        <v>15281</v>
      </c>
      <c r="G674" s="45"/>
      <c r="H674" s="45"/>
      <c r="I674" s="45"/>
      <c r="J674" s="45"/>
    </row>
    <row r="675" spans="1:10" ht="14.1" customHeight="1" x14ac:dyDescent="0.2">
      <c r="A675" s="81">
        <v>10161705</v>
      </c>
      <c r="B675" s="69" t="str">
        <f ca="1">IFERROR(INDEX(UNSPSCDes,MATCH(INDIRECT(ADDRESS(ROW(),COLUMN()-1,4)),UNSPSCCode,0)),"")</f>
        <v>Rosas cortadas</v>
      </c>
      <c r="C675" s="81" t="s">
        <v>4737</v>
      </c>
      <c r="D675" s="81">
        <v>1</v>
      </c>
      <c r="E675" s="71">
        <v>18500</v>
      </c>
      <c r="F675" s="70">
        <f ca="1">INDIRECT(ADDRESS(ROW(),COLUMN()-2,4))*INDIRECT(ADDRESS(ROW(),COLUMN()-1,4))</f>
        <v>18500</v>
      </c>
      <c r="G675" s="45"/>
      <c r="H675" s="45"/>
      <c r="I675" s="45"/>
      <c r="J675" s="45"/>
    </row>
    <row r="676" spans="1:10" ht="14.1" customHeight="1" x14ac:dyDescent="0.2">
      <c r="A676" s="45"/>
      <c r="B676" s="45"/>
      <c r="C676" s="45"/>
      <c r="D676" s="45"/>
      <c r="E676" s="73" t="s">
        <v>12551</v>
      </c>
      <c r="F676" s="74">
        <f ca="1">SUM(Table342[MONTO TOTAL ESTIMADO])</f>
        <v>18500</v>
      </c>
      <c r="G676" s="45"/>
      <c r="H676" s="45" t="str">
        <f>C668</f>
        <v>Bienes</v>
      </c>
      <c r="I676" s="45" t="str">
        <f>E668</f>
        <v>No</v>
      </c>
      <c r="J676" s="45" t="str">
        <f>D668</f>
        <v>Compras por debajo del Umbral</v>
      </c>
    </row>
    <row r="677" spans="1:10" ht="14.1" customHeight="1" thickBot="1" x14ac:dyDescent="0.3"/>
    <row r="678" spans="1:10" ht="33.75" customHeight="1" thickBot="1" x14ac:dyDescent="0.25">
      <c r="A678" s="64" t="s">
        <v>16383</v>
      </c>
      <c r="B678" s="64" t="s">
        <v>161</v>
      </c>
      <c r="C678" s="64" t="s">
        <v>11725</v>
      </c>
      <c r="D678" s="64" t="s">
        <v>14379</v>
      </c>
      <c r="E678" s="64" t="s">
        <v>10963</v>
      </c>
      <c r="F678" s="64" t="s">
        <v>11096</v>
      </c>
      <c r="G678" s="45"/>
      <c r="H678" s="45"/>
      <c r="I678" s="45"/>
      <c r="J678" s="45"/>
    </row>
    <row r="679" spans="1:10" ht="13.5" customHeight="1" thickBot="1" x14ac:dyDescent="0.25">
      <c r="A679" s="66" t="s">
        <v>18850</v>
      </c>
      <c r="B679" s="66" t="s">
        <v>18856</v>
      </c>
      <c r="C679" s="66" t="s">
        <v>17798</v>
      </c>
      <c r="D679" s="66" t="s">
        <v>10172</v>
      </c>
      <c r="E679" s="66" t="s">
        <v>17854</v>
      </c>
      <c r="F679" s="66"/>
      <c r="G679" s="45"/>
      <c r="H679" s="45"/>
      <c r="I679" s="45"/>
      <c r="J679" s="45"/>
    </row>
    <row r="680" spans="1:10" ht="14.1" customHeight="1" thickBot="1" x14ac:dyDescent="0.25">
      <c r="A680" s="99" t="s">
        <v>14829</v>
      </c>
      <c r="B680" s="67" t="s">
        <v>8529</v>
      </c>
      <c r="C680" s="76">
        <v>44467</v>
      </c>
      <c r="D680" s="99" t="s">
        <v>9387</v>
      </c>
      <c r="E680" s="67" t="s">
        <v>13095</v>
      </c>
      <c r="F680" s="66" t="s">
        <v>3082</v>
      </c>
      <c r="G680" s="45"/>
      <c r="H680" s="45"/>
      <c r="I680" s="45"/>
      <c r="J680" s="45"/>
    </row>
    <row r="681" spans="1:10" ht="14.1" customHeight="1" thickBot="1" x14ac:dyDescent="0.25">
      <c r="A681" s="100"/>
      <c r="B681" s="67" t="s">
        <v>1786</v>
      </c>
      <c r="C681" s="87">
        <f>IF(C680="","",IF(AND(MONTH(C680)&gt;=1,MONTH(C680)&lt;=3),1,IF(AND(MONTH(C680)&gt;=4,MONTH(C680)&lt;=6),2,IF(AND(MONTH(C680)&gt;=7,MONTH(C680)&lt;=9),3,4))))</f>
        <v>3</v>
      </c>
      <c r="D681" s="100"/>
      <c r="E681" s="67" t="s">
        <v>2418</v>
      </c>
      <c r="F681" s="66" t="s">
        <v>11113</v>
      </c>
      <c r="G681" s="45"/>
      <c r="H681" s="45"/>
      <c r="I681" s="45"/>
      <c r="J681" s="45"/>
    </row>
    <row r="682" spans="1:10" ht="14.1" customHeight="1" thickBot="1" x14ac:dyDescent="0.25">
      <c r="A682" s="100"/>
      <c r="B682" s="67" t="s">
        <v>12943</v>
      </c>
      <c r="C682" s="76">
        <v>44471</v>
      </c>
      <c r="D682" s="100"/>
      <c r="E682" s="67" t="s">
        <v>3075</v>
      </c>
      <c r="F682" s="66" t="s">
        <v>11113</v>
      </c>
      <c r="G682" s="45"/>
      <c r="H682" s="45"/>
      <c r="I682" s="45"/>
      <c r="J682" s="45"/>
    </row>
    <row r="683" spans="1:10" ht="14.1" customHeight="1" thickBot="1" x14ac:dyDescent="0.25">
      <c r="A683" s="100"/>
      <c r="B683" s="67" t="s">
        <v>1786</v>
      </c>
      <c r="C683" s="87">
        <f>IF(C682="","",IF(AND(MONTH(C682)&gt;=1,MONTH(C682)&lt;=3),1,IF(AND(MONTH(C682)&gt;=4,MONTH(C682)&lt;=6),2,IF(AND(MONTH(C682)&gt;=7,MONTH(C682)&lt;=9),3,4))))</f>
        <v>4</v>
      </c>
      <c r="D683" s="100"/>
      <c r="E683" s="67" t="s">
        <v>13194</v>
      </c>
      <c r="F683" s="66" t="s">
        <v>11113</v>
      </c>
      <c r="G683" s="45"/>
      <c r="H683" s="45"/>
      <c r="I683" s="45"/>
      <c r="J683" s="45"/>
    </row>
    <row r="684" spans="1:10" ht="14.1" customHeight="1" thickBot="1" x14ac:dyDescent="0.25">
      <c r="A684" s="45"/>
      <c r="B684" s="45"/>
      <c r="C684" s="45"/>
      <c r="D684" s="45"/>
      <c r="E684" s="45"/>
      <c r="F684" s="45"/>
      <c r="G684" s="45"/>
      <c r="H684" s="45"/>
      <c r="I684" s="45"/>
      <c r="J684" s="45"/>
    </row>
    <row r="685" spans="1:10" ht="14.1" customHeight="1" thickBot="1" x14ac:dyDescent="0.25">
      <c r="A685" s="72" t="s">
        <v>15736</v>
      </c>
      <c r="B685" s="72" t="s">
        <v>16147</v>
      </c>
      <c r="C685" s="72" t="s">
        <v>15642</v>
      </c>
      <c r="D685" s="72" t="s">
        <v>15252</v>
      </c>
      <c r="E685" s="72" t="s">
        <v>6933</v>
      </c>
      <c r="F685" s="72" t="s">
        <v>15281</v>
      </c>
      <c r="G685" s="45"/>
      <c r="H685" s="45"/>
      <c r="I685" s="45"/>
      <c r="J685" s="45"/>
    </row>
    <row r="686" spans="1:10" ht="13.5" customHeight="1" x14ac:dyDescent="0.2">
      <c r="A686" s="81">
        <v>10161705</v>
      </c>
      <c r="B686" s="69" t="str">
        <f ca="1">IFERROR(INDEX(UNSPSCDes,MATCH(INDIRECT(ADDRESS(ROW(),COLUMN()-1,4)),UNSPSCCode,0)),"")</f>
        <v>Rosas cortadas</v>
      </c>
      <c r="C686" s="81" t="s">
        <v>4737</v>
      </c>
      <c r="D686" s="81">
        <v>1</v>
      </c>
      <c r="E686" s="71">
        <v>18500</v>
      </c>
      <c r="F686" s="70">
        <f ca="1">INDIRECT(ADDRESS(ROW(),COLUMN()-2,4))*INDIRECT(ADDRESS(ROW(),COLUMN()-1,4))</f>
        <v>18500</v>
      </c>
      <c r="G686" s="45"/>
      <c r="H686" s="45"/>
      <c r="I686" s="45"/>
      <c r="J686" s="45"/>
    </row>
    <row r="687" spans="1:10" ht="13.5" customHeight="1" x14ac:dyDescent="0.2">
      <c r="A687" s="81">
        <v>10161705</v>
      </c>
      <c r="B687" s="69" t="str">
        <f ca="1">IFERROR(INDEX(UNSPSCDes,MATCH(INDIRECT(ADDRESS(ROW(),COLUMN()-1,4)),UNSPSCCode,0)),"")</f>
        <v>Rosas cortadas</v>
      </c>
      <c r="C687" s="81" t="s">
        <v>4737</v>
      </c>
      <c r="D687" s="81">
        <v>1</v>
      </c>
      <c r="E687" s="71">
        <v>20000</v>
      </c>
      <c r="F687" s="70">
        <f ca="1">INDIRECT(ADDRESS(ROW(),COLUMN()-2,4))*INDIRECT(ADDRESS(ROW(),COLUMN()-1,4))</f>
        <v>20000</v>
      </c>
      <c r="G687" s="45"/>
      <c r="H687" s="45"/>
      <c r="I687" s="45"/>
      <c r="J687" s="45"/>
    </row>
    <row r="688" spans="1:10" ht="14.1" customHeight="1" x14ac:dyDescent="0.2">
      <c r="A688" s="45"/>
      <c r="B688" s="45"/>
      <c r="C688" s="45"/>
      <c r="D688" s="45"/>
      <c r="E688" s="73" t="s">
        <v>12551</v>
      </c>
      <c r="F688" s="74">
        <f ca="1">SUM(Table343[MONTO TOTAL ESTIMADO])</f>
        <v>38500</v>
      </c>
      <c r="G688" s="45"/>
      <c r="H688" s="45" t="str">
        <f>C679</f>
        <v>Bienes</v>
      </c>
      <c r="I688" s="45" t="str">
        <f>E679</f>
        <v>No</v>
      </c>
      <c r="J688" s="45" t="str">
        <f>D679</f>
        <v>Compras por debajo del Umbral</v>
      </c>
    </row>
    <row r="689" spans="1:10" ht="14.1" customHeight="1" thickBot="1" x14ac:dyDescent="0.3"/>
    <row r="690" spans="1:10" ht="33.75" customHeight="1" thickBot="1" x14ac:dyDescent="0.25">
      <c r="A690" s="64" t="s">
        <v>16383</v>
      </c>
      <c r="B690" s="64" t="s">
        <v>161</v>
      </c>
      <c r="C690" s="64" t="s">
        <v>11725</v>
      </c>
      <c r="D690" s="64" t="s">
        <v>14379</v>
      </c>
      <c r="E690" s="64" t="s">
        <v>10963</v>
      </c>
      <c r="F690" s="64" t="s">
        <v>11096</v>
      </c>
      <c r="G690" s="45"/>
      <c r="H690" s="45"/>
      <c r="I690" s="45"/>
      <c r="J690" s="45"/>
    </row>
    <row r="691" spans="1:10" ht="13.5" customHeight="1" thickBot="1" x14ac:dyDescent="0.25">
      <c r="A691" s="85" t="s">
        <v>18851</v>
      </c>
      <c r="B691" s="66" t="s">
        <v>18856</v>
      </c>
      <c r="C691" s="66" t="s">
        <v>17798</v>
      </c>
      <c r="D691" s="66" t="s">
        <v>17483</v>
      </c>
      <c r="E691" s="66" t="s">
        <v>17854</v>
      </c>
      <c r="F691" s="66"/>
      <c r="G691" s="45"/>
      <c r="H691" s="45"/>
      <c r="I691" s="45"/>
      <c r="J691" s="45"/>
    </row>
    <row r="692" spans="1:10" ht="14.1" customHeight="1" thickBot="1" x14ac:dyDescent="0.25">
      <c r="A692" s="99" t="s">
        <v>14829</v>
      </c>
      <c r="B692" s="67" t="s">
        <v>8529</v>
      </c>
      <c r="C692" s="76">
        <v>44314</v>
      </c>
      <c r="D692" s="99" t="s">
        <v>9387</v>
      </c>
      <c r="E692" s="67" t="s">
        <v>13095</v>
      </c>
      <c r="F692" s="66" t="s">
        <v>3082</v>
      </c>
      <c r="G692" s="45"/>
      <c r="H692" s="45"/>
      <c r="I692" s="45"/>
      <c r="J692" s="45"/>
    </row>
    <row r="693" spans="1:10" ht="14.1" customHeight="1" thickBot="1" x14ac:dyDescent="0.25">
      <c r="A693" s="100"/>
      <c r="B693" s="67" t="s">
        <v>1786</v>
      </c>
      <c r="C693" s="87">
        <f>IF(C692="","",IF(AND(MONTH(C692)&gt;=1,MONTH(C692)&lt;=3),1,IF(AND(MONTH(C692)&gt;=4,MONTH(C692)&lt;=6),2,IF(AND(MONTH(C692)&gt;=7,MONTH(C692)&lt;=9),3,4))))</f>
        <v>2</v>
      </c>
      <c r="D693" s="100"/>
      <c r="E693" s="67" t="s">
        <v>2418</v>
      </c>
      <c r="F693" s="66" t="s">
        <v>11113</v>
      </c>
      <c r="G693" s="45"/>
      <c r="H693" s="45"/>
      <c r="I693" s="45"/>
      <c r="J693" s="45"/>
    </row>
    <row r="694" spans="1:10" ht="14.1" customHeight="1" thickBot="1" x14ac:dyDescent="0.25">
      <c r="A694" s="100"/>
      <c r="B694" s="67" t="s">
        <v>12943</v>
      </c>
      <c r="C694" s="76">
        <v>44330</v>
      </c>
      <c r="D694" s="100"/>
      <c r="E694" s="67" t="s">
        <v>3075</v>
      </c>
      <c r="F694" s="66" t="s">
        <v>11113</v>
      </c>
      <c r="G694" s="45"/>
      <c r="H694" s="45"/>
      <c r="I694" s="45"/>
      <c r="J694" s="45"/>
    </row>
    <row r="695" spans="1:10" ht="14.1" customHeight="1" thickBot="1" x14ac:dyDescent="0.25">
      <c r="A695" s="100"/>
      <c r="B695" s="67" t="s">
        <v>1786</v>
      </c>
      <c r="C695" s="87">
        <f>IF(C694="","",IF(AND(MONTH(C694)&gt;=1,MONTH(C694)&lt;=3),1,IF(AND(MONTH(C694)&gt;=4,MONTH(C694)&lt;=6),2,IF(AND(MONTH(C694)&gt;=7,MONTH(C694)&lt;=9),3,4))))</f>
        <v>2</v>
      </c>
      <c r="D695" s="100"/>
      <c r="E695" s="67" t="s">
        <v>13194</v>
      </c>
      <c r="F695" s="66" t="s">
        <v>11113</v>
      </c>
      <c r="G695" s="45"/>
      <c r="H695" s="45"/>
      <c r="I695" s="45"/>
      <c r="J695" s="45"/>
    </row>
    <row r="696" spans="1:10" ht="14.1" customHeight="1" thickBot="1" x14ac:dyDescent="0.25">
      <c r="A696" s="45"/>
      <c r="B696" s="45"/>
      <c r="C696" s="45"/>
      <c r="D696" s="45"/>
      <c r="E696" s="45"/>
      <c r="F696" s="45"/>
      <c r="G696" s="45"/>
      <c r="H696" s="45"/>
      <c r="I696" s="45"/>
      <c r="J696" s="45"/>
    </row>
    <row r="697" spans="1:10" ht="14.1" customHeight="1" thickBot="1" x14ac:dyDescent="0.25">
      <c r="A697" s="72" t="s">
        <v>15736</v>
      </c>
      <c r="B697" s="72" t="s">
        <v>16147</v>
      </c>
      <c r="C697" s="72" t="s">
        <v>15642</v>
      </c>
      <c r="D697" s="72" t="s">
        <v>15252</v>
      </c>
      <c r="E697" s="72" t="s">
        <v>6933</v>
      </c>
      <c r="F697" s="72" t="s">
        <v>15281</v>
      </c>
      <c r="G697" s="45"/>
      <c r="H697" s="45"/>
      <c r="I697" s="45"/>
      <c r="J697" s="45"/>
    </row>
    <row r="698" spans="1:10" ht="13.5" customHeight="1" x14ac:dyDescent="0.2">
      <c r="A698" s="81">
        <v>26111701</v>
      </c>
      <c r="B698" s="69" t="str">
        <f ca="1">IFERROR(INDEX(UNSPSCDes,MATCH(INDIRECT(ADDRESS(ROW(),COLUMN()-1,4)),UNSPSCCode,0)),"")</f>
        <v>Baterías recargables</v>
      </c>
      <c r="C698" s="81" t="s">
        <v>1449</v>
      </c>
      <c r="D698" s="81">
        <v>160</v>
      </c>
      <c r="E698" s="71">
        <v>2385</v>
      </c>
      <c r="F698" s="70">
        <f ca="1">INDIRECT(ADDRESS(ROW(),COLUMN()-2,4))*INDIRECT(ADDRESS(ROW(),COLUMN()-1,4))</f>
        <v>381600</v>
      </c>
      <c r="G698" s="45"/>
      <c r="H698" s="45"/>
      <c r="I698" s="45"/>
      <c r="J698" s="45"/>
    </row>
    <row r="699" spans="1:10" ht="14.1" customHeight="1" x14ac:dyDescent="0.2">
      <c r="A699" s="45"/>
      <c r="B699" s="45"/>
      <c r="C699" s="45"/>
      <c r="D699" s="45"/>
      <c r="E699" s="73" t="s">
        <v>12551</v>
      </c>
      <c r="F699" s="74">
        <f ca="1">SUM(Table344[MONTO TOTAL ESTIMADO])</f>
        <v>381600</v>
      </c>
      <c r="G699" s="45"/>
      <c r="H699" s="45" t="str">
        <f>C691</f>
        <v>Bienes</v>
      </c>
      <c r="I699" s="45" t="str">
        <f>E691</f>
        <v>No</v>
      </c>
      <c r="J699" s="45" t="str">
        <f>D691</f>
        <v>Compras Menores</v>
      </c>
    </row>
    <row r="700" spans="1:10" ht="14.1" customHeight="1" thickBot="1" x14ac:dyDescent="0.3"/>
    <row r="701" spans="1:10" ht="33.75" customHeight="1" thickBot="1" x14ac:dyDescent="0.25">
      <c r="A701" s="64" t="s">
        <v>16383</v>
      </c>
      <c r="B701" s="64" t="s">
        <v>161</v>
      </c>
      <c r="C701" s="64" t="s">
        <v>11725</v>
      </c>
      <c r="D701" s="64" t="s">
        <v>14379</v>
      </c>
      <c r="E701" s="64" t="s">
        <v>10963</v>
      </c>
      <c r="F701" s="64" t="s">
        <v>11096</v>
      </c>
      <c r="G701" s="45"/>
      <c r="H701" s="45"/>
      <c r="I701" s="45"/>
      <c r="J701" s="45"/>
    </row>
    <row r="702" spans="1:10" ht="13.5" customHeight="1" thickBot="1" x14ac:dyDescent="0.25">
      <c r="A702" s="66" t="s">
        <v>18862</v>
      </c>
      <c r="B702" s="66" t="s">
        <v>18856</v>
      </c>
      <c r="C702" s="66" t="s">
        <v>17798</v>
      </c>
      <c r="D702" s="66" t="s">
        <v>17483</v>
      </c>
      <c r="E702" s="66" t="s">
        <v>17854</v>
      </c>
      <c r="F702" s="66"/>
      <c r="G702" s="45"/>
      <c r="H702" s="45"/>
      <c r="I702" s="45"/>
      <c r="J702" s="45"/>
    </row>
    <row r="703" spans="1:10" ht="14.1" customHeight="1" thickBot="1" x14ac:dyDescent="0.25">
      <c r="A703" s="99" t="s">
        <v>14829</v>
      </c>
      <c r="B703" s="67" t="s">
        <v>8529</v>
      </c>
      <c r="C703" s="76">
        <v>44308</v>
      </c>
      <c r="D703" s="99" t="s">
        <v>9387</v>
      </c>
      <c r="E703" s="67" t="s">
        <v>13095</v>
      </c>
      <c r="F703" s="66" t="s">
        <v>3082</v>
      </c>
      <c r="G703" s="45"/>
      <c r="H703" s="45"/>
      <c r="I703" s="45"/>
      <c r="J703" s="45"/>
    </row>
    <row r="704" spans="1:10" ht="14.1" customHeight="1" thickBot="1" x14ac:dyDescent="0.25">
      <c r="A704" s="100"/>
      <c r="B704" s="67" t="s">
        <v>1786</v>
      </c>
      <c r="C704" s="87">
        <f>IF(C703="","",IF(AND(MONTH(C703)&gt;=1,MONTH(C703)&lt;=3),1,IF(AND(MONTH(C703)&gt;=4,MONTH(C703)&lt;=6),2,IF(AND(MONTH(C703)&gt;=7,MONTH(C703)&lt;=9),3,4))))</f>
        <v>2</v>
      </c>
      <c r="D704" s="100"/>
      <c r="E704" s="67" t="s">
        <v>2418</v>
      </c>
      <c r="F704" s="66" t="s">
        <v>11113</v>
      </c>
      <c r="G704" s="45"/>
      <c r="H704" s="45"/>
      <c r="I704" s="45"/>
      <c r="J704" s="45"/>
    </row>
    <row r="705" spans="1:10" ht="14.1" customHeight="1" thickBot="1" x14ac:dyDescent="0.25">
      <c r="A705" s="100"/>
      <c r="B705" s="67" t="s">
        <v>12943</v>
      </c>
      <c r="C705" s="76">
        <v>44321</v>
      </c>
      <c r="D705" s="100"/>
      <c r="E705" s="67" t="s">
        <v>3075</v>
      </c>
      <c r="F705" s="66" t="s">
        <v>11113</v>
      </c>
      <c r="G705" s="45"/>
      <c r="H705" s="45"/>
      <c r="I705" s="45"/>
      <c r="J705" s="45"/>
    </row>
    <row r="706" spans="1:10" ht="14.1" customHeight="1" thickBot="1" x14ac:dyDescent="0.25">
      <c r="A706" s="100"/>
      <c r="B706" s="67" t="s">
        <v>1786</v>
      </c>
      <c r="C706" s="87">
        <f>IF(C705="","",IF(AND(MONTH(C705)&gt;=1,MONTH(C705)&lt;=3),1,IF(AND(MONTH(C705)&gt;=4,MONTH(C705)&lt;=6),2,IF(AND(MONTH(C705)&gt;=7,MONTH(C705)&lt;=9),3,4))))</f>
        <v>2</v>
      </c>
      <c r="D706" s="100"/>
      <c r="E706" s="67" t="s">
        <v>13194</v>
      </c>
      <c r="F706" s="66" t="s">
        <v>11113</v>
      </c>
      <c r="G706" s="45"/>
      <c r="H706" s="45"/>
      <c r="I706" s="45"/>
      <c r="J706" s="45"/>
    </row>
    <row r="707" spans="1:10" ht="14.1" customHeight="1" thickBot="1" x14ac:dyDescent="0.25">
      <c r="A707" s="45"/>
      <c r="B707" s="45"/>
      <c r="C707" s="45"/>
      <c r="D707" s="45"/>
      <c r="E707" s="45"/>
      <c r="F707" s="45"/>
      <c r="G707" s="45"/>
      <c r="H707" s="45"/>
      <c r="I707" s="45"/>
      <c r="J707" s="45"/>
    </row>
    <row r="708" spans="1:10" ht="14.1" customHeight="1" thickBot="1" x14ac:dyDescent="0.25">
      <c r="A708" s="72" t="s">
        <v>15736</v>
      </c>
      <c r="B708" s="72" t="s">
        <v>16147</v>
      </c>
      <c r="C708" s="72" t="s">
        <v>15642</v>
      </c>
      <c r="D708" s="72" t="s">
        <v>15252</v>
      </c>
      <c r="E708" s="72" t="s">
        <v>6933</v>
      </c>
      <c r="F708" s="72" t="s">
        <v>15281</v>
      </c>
      <c r="G708" s="45"/>
      <c r="H708" s="45"/>
      <c r="I708" s="45"/>
      <c r="J708" s="45"/>
    </row>
    <row r="709" spans="1:10" ht="14.1" customHeight="1" x14ac:dyDescent="0.2">
      <c r="A709" s="81">
        <v>23101510</v>
      </c>
      <c r="B709" s="69" t="str">
        <f t="shared" ref="B709:B736" ca="1" si="26">IFERROR(INDEX(UNSPSCDes,MATCH(INDIRECT(ADDRESS(ROW(),COLUMN()-1,4)),UNSPSCCode,0)),"")</f>
        <v>Pulidoras</v>
      </c>
      <c r="C709" s="81" t="s">
        <v>1449</v>
      </c>
      <c r="D709" s="81">
        <v>1</v>
      </c>
      <c r="E709" s="71">
        <v>3500</v>
      </c>
      <c r="F709" s="70">
        <f t="shared" ref="F709:F736" ca="1" si="27">INDIRECT(ADDRESS(ROW(),COLUMN()-2,4))*INDIRECT(ADDRESS(ROW(),COLUMN()-1,4))</f>
        <v>3500</v>
      </c>
      <c r="G709" s="45"/>
      <c r="H709" s="45"/>
      <c r="I709" s="45"/>
      <c r="J709" s="45"/>
    </row>
    <row r="710" spans="1:10" ht="13.5" customHeight="1" x14ac:dyDescent="0.2">
      <c r="A710" s="81">
        <v>23101502</v>
      </c>
      <c r="B710" s="69" t="str">
        <f t="shared" ca="1" si="26"/>
        <v>Taladros</v>
      </c>
      <c r="C710" s="81" t="s">
        <v>1449</v>
      </c>
      <c r="D710" s="81">
        <v>1</v>
      </c>
      <c r="E710" s="71">
        <v>5000</v>
      </c>
      <c r="F710" s="70">
        <f t="shared" ca="1" si="27"/>
        <v>5000</v>
      </c>
      <c r="G710" s="45"/>
      <c r="H710" s="45"/>
      <c r="I710" s="45"/>
      <c r="J710" s="45"/>
    </row>
    <row r="711" spans="1:10" ht="13.5" customHeight="1" x14ac:dyDescent="0.2">
      <c r="A711" s="81">
        <v>24111508</v>
      </c>
      <c r="B711" s="69" t="str">
        <f t="shared" ca="1" si="26"/>
        <v>Bolsas de carpa</v>
      </c>
      <c r="C711" s="81" t="s">
        <v>1449</v>
      </c>
      <c r="D711" s="81">
        <v>2</v>
      </c>
      <c r="E711" s="71">
        <v>1100</v>
      </c>
      <c r="F711" s="70">
        <f t="shared" ca="1" si="27"/>
        <v>2200</v>
      </c>
      <c r="G711" s="45"/>
      <c r="H711" s="45"/>
      <c r="I711" s="45"/>
      <c r="J711" s="45"/>
    </row>
    <row r="712" spans="1:10" ht="13.5" customHeight="1" x14ac:dyDescent="0.2">
      <c r="A712" s="81">
        <v>24141707</v>
      </c>
      <c r="B712" s="69" t="str">
        <f t="shared" ca="1" si="26"/>
        <v>Carretel</v>
      </c>
      <c r="C712" s="81" t="s">
        <v>1449</v>
      </c>
      <c r="D712" s="81">
        <v>20</v>
      </c>
      <c r="E712" s="71">
        <v>200</v>
      </c>
      <c r="F712" s="70">
        <f t="shared" ca="1" si="27"/>
        <v>4000</v>
      </c>
      <c r="G712" s="45"/>
      <c r="H712" s="45"/>
      <c r="I712" s="45"/>
      <c r="J712" s="45"/>
    </row>
    <row r="713" spans="1:10" ht="13.5" customHeight="1" x14ac:dyDescent="0.2">
      <c r="A713" s="81">
        <v>27111906</v>
      </c>
      <c r="B713" s="69" t="str">
        <f t="shared" ca="1" si="26"/>
        <v>Cinceles de madera</v>
      </c>
      <c r="C713" s="81" t="s">
        <v>1449</v>
      </c>
      <c r="D713" s="81">
        <v>2</v>
      </c>
      <c r="E713" s="71">
        <v>332.39</v>
      </c>
      <c r="F713" s="70">
        <f t="shared" ca="1" si="27"/>
        <v>664.78</v>
      </c>
      <c r="G713" s="45"/>
      <c r="H713" s="45"/>
      <c r="I713" s="45"/>
      <c r="J713" s="45"/>
    </row>
    <row r="714" spans="1:10" ht="13.5" customHeight="1" x14ac:dyDescent="0.2">
      <c r="A714" s="81">
        <v>27111909</v>
      </c>
      <c r="B714" s="69" t="str">
        <f t="shared" ca="1" si="26"/>
        <v>Espátulas</v>
      </c>
      <c r="C714" s="81" t="s">
        <v>1449</v>
      </c>
      <c r="D714" s="81">
        <v>1</v>
      </c>
      <c r="E714" s="71">
        <v>321.7</v>
      </c>
      <c r="F714" s="70">
        <f t="shared" ca="1" si="27"/>
        <v>321.7</v>
      </c>
      <c r="G714" s="45"/>
      <c r="H714" s="45"/>
      <c r="I714" s="45"/>
      <c r="J714" s="45"/>
    </row>
    <row r="715" spans="1:10" ht="13.5" customHeight="1" x14ac:dyDescent="0.2">
      <c r="A715" s="81">
        <v>27111801</v>
      </c>
      <c r="B715" s="69" t="str">
        <f t="shared" ca="1" si="26"/>
        <v>Cintas métricas</v>
      </c>
      <c r="C715" s="81" t="s">
        <v>1449</v>
      </c>
      <c r="D715" s="81">
        <v>1</v>
      </c>
      <c r="E715" s="71">
        <v>600</v>
      </c>
      <c r="F715" s="70">
        <f t="shared" ca="1" si="27"/>
        <v>600</v>
      </c>
      <c r="G715" s="45"/>
      <c r="H715" s="45"/>
      <c r="I715" s="45"/>
      <c r="J715" s="45"/>
    </row>
    <row r="716" spans="1:10" ht="13.5" customHeight="1" x14ac:dyDescent="0.2">
      <c r="A716" s="81">
        <v>44111611</v>
      </c>
      <c r="B716" s="69" t="str">
        <f t="shared" ca="1" si="26"/>
        <v>Clips para billetes</v>
      </c>
      <c r="C716" s="81" t="s">
        <v>1449</v>
      </c>
      <c r="D716" s="81">
        <v>1</v>
      </c>
      <c r="E716" s="71">
        <v>500</v>
      </c>
      <c r="F716" s="70">
        <f t="shared" ca="1" si="27"/>
        <v>500</v>
      </c>
      <c r="G716" s="45"/>
      <c r="H716" s="45"/>
      <c r="I716" s="45"/>
      <c r="J716" s="45"/>
    </row>
    <row r="717" spans="1:10" ht="13.5" customHeight="1" x14ac:dyDescent="0.2">
      <c r="A717" s="81">
        <v>27111602</v>
      </c>
      <c r="B717" s="69" t="str">
        <f t="shared" ca="1" si="26"/>
        <v>Martillos</v>
      </c>
      <c r="C717" s="81" t="s">
        <v>1449</v>
      </c>
      <c r="D717" s="81">
        <v>1</v>
      </c>
      <c r="E717" s="71">
        <v>555.08000000000004</v>
      </c>
      <c r="F717" s="70">
        <f t="shared" ca="1" si="27"/>
        <v>555.08000000000004</v>
      </c>
      <c r="G717" s="45"/>
      <c r="H717" s="45"/>
      <c r="I717" s="45"/>
      <c r="J717" s="45"/>
    </row>
    <row r="718" spans="1:10" ht="13.5" customHeight="1" x14ac:dyDescent="0.2">
      <c r="A718" s="81">
        <v>27111902</v>
      </c>
      <c r="B718" s="69" t="str">
        <f t="shared" ca="1" si="26"/>
        <v>Limas</v>
      </c>
      <c r="C718" s="81" t="s">
        <v>1449</v>
      </c>
      <c r="D718" s="81">
        <v>1</v>
      </c>
      <c r="E718" s="71">
        <v>200</v>
      </c>
      <c r="F718" s="70">
        <f t="shared" ca="1" si="27"/>
        <v>200</v>
      </c>
      <c r="G718" s="45"/>
      <c r="H718" s="45"/>
      <c r="I718" s="45"/>
      <c r="J718" s="45"/>
    </row>
    <row r="719" spans="1:10" ht="13.5" customHeight="1" x14ac:dyDescent="0.2">
      <c r="A719" s="81">
        <v>27111902</v>
      </c>
      <c r="B719" s="69" t="str">
        <f t="shared" ca="1" si="26"/>
        <v>Limas</v>
      </c>
      <c r="C719" s="81" t="s">
        <v>1449</v>
      </c>
      <c r="D719" s="81">
        <v>1</v>
      </c>
      <c r="E719" s="71">
        <v>150</v>
      </c>
      <c r="F719" s="70">
        <f t="shared" ca="1" si="27"/>
        <v>150</v>
      </c>
      <c r="G719" s="45"/>
      <c r="H719" s="45"/>
      <c r="I719" s="45"/>
      <c r="J719" s="45"/>
    </row>
    <row r="720" spans="1:10" ht="13.5" customHeight="1" x14ac:dyDescent="0.2">
      <c r="A720" s="81">
        <v>27111902</v>
      </c>
      <c r="B720" s="69" t="str">
        <f t="shared" ca="1" si="26"/>
        <v>Limas</v>
      </c>
      <c r="C720" s="81" t="s">
        <v>1449</v>
      </c>
      <c r="D720" s="81">
        <v>1</v>
      </c>
      <c r="E720" s="71">
        <v>150</v>
      </c>
      <c r="F720" s="70">
        <f t="shared" ca="1" si="27"/>
        <v>150</v>
      </c>
      <c r="G720" s="45"/>
      <c r="H720" s="45"/>
      <c r="I720" s="45"/>
      <c r="J720" s="45"/>
    </row>
    <row r="721" spans="1:10" ht="13.5" customHeight="1" x14ac:dyDescent="0.2">
      <c r="A721" s="81">
        <v>27112601</v>
      </c>
      <c r="B721" s="69" t="str">
        <f t="shared" ca="1" si="26"/>
        <v>Espátulas para enmasillar</v>
      </c>
      <c r="C721" s="81" t="s">
        <v>1449</v>
      </c>
      <c r="D721" s="81">
        <v>2</v>
      </c>
      <c r="E721" s="71">
        <v>300</v>
      </c>
      <c r="F721" s="70">
        <f t="shared" ca="1" si="27"/>
        <v>600</v>
      </c>
      <c r="G721" s="45"/>
      <c r="H721" s="45"/>
      <c r="I721" s="45"/>
      <c r="J721" s="45"/>
    </row>
    <row r="722" spans="1:10" ht="13.5" customHeight="1" x14ac:dyDescent="0.2">
      <c r="A722" s="81">
        <v>27112601</v>
      </c>
      <c r="B722" s="69" t="str">
        <f t="shared" ca="1" si="26"/>
        <v>Espátulas para enmasillar</v>
      </c>
      <c r="C722" s="81" t="s">
        <v>1449</v>
      </c>
      <c r="D722" s="81">
        <v>1</v>
      </c>
      <c r="E722" s="71">
        <v>150</v>
      </c>
      <c r="F722" s="70">
        <f t="shared" ca="1" si="27"/>
        <v>150</v>
      </c>
      <c r="G722" s="45"/>
      <c r="H722" s="45"/>
      <c r="I722" s="45"/>
      <c r="J722" s="45"/>
    </row>
    <row r="723" spans="1:10" ht="13.5" customHeight="1" x14ac:dyDescent="0.2">
      <c r="A723" s="81">
        <v>27112504</v>
      </c>
      <c r="B723" s="69" t="str">
        <f t="shared" ca="1" si="26"/>
        <v>Cuñas</v>
      </c>
      <c r="C723" s="81" t="s">
        <v>1449</v>
      </c>
      <c r="D723" s="81">
        <v>300</v>
      </c>
      <c r="E723" s="71">
        <v>3</v>
      </c>
      <c r="F723" s="70">
        <f t="shared" ca="1" si="27"/>
        <v>900</v>
      </c>
      <c r="G723" s="45"/>
      <c r="H723" s="45"/>
      <c r="I723" s="45"/>
      <c r="J723" s="45"/>
    </row>
    <row r="724" spans="1:10" ht="13.5" customHeight="1" x14ac:dyDescent="0.2">
      <c r="A724" s="81">
        <v>27113204</v>
      </c>
      <c r="B724" s="69" t="str">
        <f t="shared" ca="1" si="26"/>
        <v>Kits de electricista</v>
      </c>
      <c r="C724" s="81" t="s">
        <v>1449</v>
      </c>
      <c r="D724" s="81">
        <v>1</v>
      </c>
      <c r="E724" s="71">
        <v>3000</v>
      </c>
      <c r="F724" s="70">
        <f t="shared" ca="1" si="27"/>
        <v>3000</v>
      </c>
      <c r="G724" s="45"/>
      <c r="H724" s="45"/>
      <c r="I724" s="45"/>
      <c r="J724" s="45"/>
    </row>
    <row r="725" spans="1:10" ht="13.5" customHeight="1" x14ac:dyDescent="0.2">
      <c r="A725" s="81">
        <v>27112819</v>
      </c>
      <c r="B725" s="69" t="str">
        <f t="shared" ca="1" si="26"/>
        <v>Cuchillas de corte para encuadernación</v>
      </c>
      <c r="C725" s="81" t="s">
        <v>1449</v>
      </c>
      <c r="D725" s="81">
        <v>2</v>
      </c>
      <c r="E725" s="71">
        <v>2300</v>
      </c>
      <c r="F725" s="70">
        <f t="shared" ca="1" si="27"/>
        <v>4600</v>
      </c>
      <c r="G725" s="45"/>
      <c r="H725" s="45"/>
      <c r="I725" s="45"/>
      <c r="J725" s="45"/>
    </row>
    <row r="726" spans="1:10" ht="13.5" customHeight="1" x14ac:dyDescent="0.2">
      <c r="A726" s="81">
        <v>27112819</v>
      </c>
      <c r="B726" s="69" t="str">
        <f t="shared" ca="1" si="26"/>
        <v>Cuchillas de corte para encuadernación</v>
      </c>
      <c r="C726" s="81" t="s">
        <v>1449</v>
      </c>
      <c r="D726" s="81">
        <v>1</v>
      </c>
      <c r="E726" s="71">
        <v>2320</v>
      </c>
      <c r="F726" s="70">
        <f t="shared" ca="1" si="27"/>
        <v>2320</v>
      </c>
      <c r="G726" s="45"/>
      <c r="H726" s="45"/>
      <c r="I726" s="45"/>
      <c r="J726" s="45"/>
    </row>
    <row r="727" spans="1:10" ht="13.5" customHeight="1" x14ac:dyDescent="0.2">
      <c r="A727" s="81">
        <v>27112819</v>
      </c>
      <c r="B727" s="69" t="str">
        <f t="shared" ca="1" si="26"/>
        <v>Cuchillas de corte para encuadernación</v>
      </c>
      <c r="C727" s="81" t="s">
        <v>1449</v>
      </c>
      <c r="D727" s="81">
        <v>1</v>
      </c>
      <c r="E727" s="71">
        <v>7000</v>
      </c>
      <c r="F727" s="70">
        <f t="shared" ca="1" si="27"/>
        <v>7000</v>
      </c>
      <c r="G727" s="45"/>
      <c r="H727" s="45"/>
      <c r="I727" s="45"/>
      <c r="J727" s="45"/>
    </row>
    <row r="728" spans="1:10" ht="13.5" customHeight="1" x14ac:dyDescent="0.2">
      <c r="A728" s="81">
        <v>30101505</v>
      </c>
      <c r="B728" s="69" t="str">
        <f t="shared" ca="1" si="26"/>
        <v>Ángulos de acero inoxidable</v>
      </c>
      <c r="C728" s="81" t="s">
        <v>1449</v>
      </c>
      <c r="D728" s="81">
        <v>300</v>
      </c>
      <c r="E728" s="71">
        <v>10</v>
      </c>
      <c r="F728" s="70">
        <f t="shared" ca="1" si="27"/>
        <v>3000</v>
      </c>
      <c r="G728" s="45"/>
      <c r="H728" s="45"/>
      <c r="I728" s="45"/>
      <c r="J728" s="45"/>
    </row>
    <row r="729" spans="1:10" ht="13.5" customHeight="1" x14ac:dyDescent="0.2">
      <c r="A729" s="81">
        <v>30101505</v>
      </c>
      <c r="B729" s="69" t="str">
        <f t="shared" ca="1" si="26"/>
        <v>Ángulos de acero inoxidable</v>
      </c>
      <c r="C729" s="81" t="s">
        <v>1449</v>
      </c>
      <c r="D729" s="81">
        <v>20</v>
      </c>
      <c r="E729" s="71">
        <v>100</v>
      </c>
      <c r="F729" s="70">
        <f t="shared" ca="1" si="27"/>
        <v>2000</v>
      </c>
      <c r="G729" s="45"/>
      <c r="H729" s="45"/>
      <c r="I729" s="45"/>
      <c r="J729" s="45"/>
    </row>
    <row r="730" spans="1:10" ht="13.5" customHeight="1" x14ac:dyDescent="0.2">
      <c r="A730" s="81">
        <v>30102305</v>
      </c>
      <c r="B730" s="69" t="str">
        <f t="shared" ca="1" si="26"/>
        <v>Perfiles de acero inoxidable</v>
      </c>
      <c r="C730" s="81" t="s">
        <v>1449</v>
      </c>
      <c r="D730" s="81">
        <v>30</v>
      </c>
      <c r="E730" s="71">
        <v>150</v>
      </c>
      <c r="F730" s="70">
        <f t="shared" ca="1" si="27"/>
        <v>4500</v>
      </c>
      <c r="G730" s="45"/>
      <c r="H730" s="45"/>
      <c r="I730" s="45"/>
      <c r="J730" s="45"/>
    </row>
    <row r="731" spans="1:10" ht="13.5" customHeight="1" x14ac:dyDescent="0.2">
      <c r="A731" s="81">
        <v>30151703</v>
      </c>
      <c r="B731" s="69" t="str">
        <f t="shared" ca="1" si="26"/>
        <v>Canaletas</v>
      </c>
      <c r="C731" s="81" t="s">
        <v>1449</v>
      </c>
      <c r="D731" s="81">
        <v>5</v>
      </c>
      <c r="E731" s="71">
        <v>100</v>
      </c>
      <c r="F731" s="70">
        <f t="shared" ca="1" si="27"/>
        <v>500</v>
      </c>
      <c r="G731" s="45"/>
      <c r="H731" s="45"/>
      <c r="I731" s="45"/>
      <c r="J731" s="45"/>
    </row>
    <row r="732" spans="1:10" ht="13.5" customHeight="1" x14ac:dyDescent="0.2">
      <c r="A732" s="81">
        <v>30161503</v>
      </c>
      <c r="B732" s="69" t="str">
        <f t="shared" ca="1" si="26"/>
        <v>Drywall</v>
      </c>
      <c r="C732" s="81" t="s">
        <v>1449</v>
      </c>
      <c r="D732" s="81">
        <v>20</v>
      </c>
      <c r="E732" s="71">
        <v>150</v>
      </c>
      <c r="F732" s="70">
        <f t="shared" ca="1" si="27"/>
        <v>3000</v>
      </c>
      <c r="G732" s="45"/>
      <c r="H732" s="45"/>
      <c r="I732" s="45"/>
      <c r="J732" s="45"/>
    </row>
    <row r="733" spans="1:10" ht="13.5" customHeight="1" x14ac:dyDescent="0.2">
      <c r="A733" s="81">
        <v>30171906</v>
      </c>
      <c r="B733" s="69" t="str">
        <f t="shared" ca="1" si="26"/>
        <v>Marcos para ventanas fijas</v>
      </c>
      <c r="C733" s="81" t="s">
        <v>1449</v>
      </c>
      <c r="D733" s="81">
        <v>5</v>
      </c>
      <c r="E733" s="71">
        <v>1930</v>
      </c>
      <c r="F733" s="70">
        <f t="shared" ca="1" si="27"/>
        <v>9650</v>
      </c>
      <c r="G733" s="45"/>
      <c r="H733" s="45"/>
      <c r="I733" s="45"/>
      <c r="J733" s="45"/>
    </row>
    <row r="734" spans="1:10" ht="13.5" customHeight="1" x14ac:dyDescent="0.2">
      <c r="A734" s="81">
        <v>31201514</v>
      </c>
      <c r="B734" s="69" t="str">
        <f t="shared" ca="1" si="26"/>
        <v>Cinta de sellado de hilo de poli tetrafluoretileno (ptfe)</v>
      </c>
      <c r="C734" s="81" t="s">
        <v>1449</v>
      </c>
      <c r="D734" s="81">
        <v>6</v>
      </c>
      <c r="E734" s="71">
        <v>7.59</v>
      </c>
      <c r="F734" s="70">
        <f t="shared" ca="1" si="27"/>
        <v>45.54</v>
      </c>
      <c r="G734" s="45"/>
      <c r="H734" s="45"/>
      <c r="I734" s="45"/>
      <c r="J734" s="45"/>
    </row>
    <row r="735" spans="1:10" ht="13.5" customHeight="1" x14ac:dyDescent="0.2">
      <c r="A735" s="81">
        <v>31211506</v>
      </c>
      <c r="B735" s="69" t="str">
        <f t="shared" ca="1" si="26"/>
        <v>Pinturas de látex</v>
      </c>
      <c r="C735" s="81" t="s">
        <v>1449</v>
      </c>
      <c r="D735" s="81">
        <v>10</v>
      </c>
      <c r="E735" s="71">
        <v>1100</v>
      </c>
      <c r="F735" s="70">
        <f t="shared" ca="1" si="27"/>
        <v>11000</v>
      </c>
      <c r="G735" s="45"/>
      <c r="H735" s="45"/>
      <c r="I735" s="45"/>
      <c r="J735" s="45"/>
    </row>
    <row r="736" spans="1:10" ht="13.5" customHeight="1" x14ac:dyDescent="0.2">
      <c r="A736" s="81">
        <v>31211506</v>
      </c>
      <c r="B736" s="69" t="str">
        <f t="shared" ca="1" si="26"/>
        <v>Pinturas de látex</v>
      </c>
      <c r="C736" s="81" t="s">
        <v>1449</v>
      </c>
      <c r="D736" s="81">
        <v>10</v>
      </c>
      <c r="E736" s="71">
        <v>1100</v>
      </c>
      <c r="F736" s="70">
        <f t="shared" ca="1" si="27"/>
        <v>11000</v>
      </c>
      <c r="G736" s="45"/>
      <c r="H736" s="45"/>
      <c r="I736" s="45"/>
      <c r="J736" s="45"/>
    </row>
    <row r="737" spans="1:10" ht="13.5" customHeight="1" x14ac:dyDescent="0.2">
      <c r="A737" s="81">
        <v>31211506</v>
      </c>
      <c r="B737" s="69" t="str">
        <f t="shared" ref="B737:B757" ca="1" si="28">IFERROR(INDEX(UNSPSCDes,MATCH(INDIRECT(ADDRESS(ROW(),COLUMN()-1,4)),UNSPSCCode,0)),"")</f>
        <v>Pinturas de látex</v>
      </c>
      <c r="C737" s="81" t="s">
        <v>1449</v>
      </c>
      <c r="D737" s="81">
        <v>5</v>
      </c>
      <c r="E737" s="71">
        <v>1100</v>
      </c>
      <c r="F737" s="70">
        <f t="shared" ref="F737:F757" ca="1" si="29">INDIRECT(ADDRESS(ROW(),COLUMN()-2,4))*INDIRECT(ADDRESS(ROW(),COLUMN()-1,4))</f>
        <v>5500</v>
      </c>
      <c r="G737" s="45"/>
      <c r="H737" s="45"/>
      <c r="I737" s="45"/>
      <c r="J737" s="45"/>
    </row>
    <row r="738" spans="1:10" ht="13.5" customHeight="1" x14ac:dyDescent="0.2">
      <c r="A738" s="81">
        <v>31211506</v>
      </c>
      <c r="B738" s="69" t="str">
        <f t="shared" ca="1" si="28"/>
        <v>Pinturas de látex</v>
      </c>
      <c r="C738" s="81" t="s">
        <v>1449</v>
      </c>
      <c r="D738" s="81">
        <v>5</v>
      </c>
      <c r="E738" s="71">
        <v>1100</v>
      </c>
      <c r="F738" s="70">
        <f t="shared" ca="1" si="29"/>
        <v>5500</v>
      </c>
      <c r="G738" s="45"/>
      <c r="H738" s="45"/>
      <c r="I738" s="45"/>
      <c r="J738" s="45"/>
    </row>
    <row r="739" spans="1:10" ht="13.5" customHeight="1" x14ac:dyDescent="0.2">
      <c r="A739" s="81">
        <v>31211506</v>
      </c>
      <c r="B739" s="69" t="str">
        <f t="shared" ca="1" si="28"/>
        <v>Pinturas de látex</v>
      </c>
      <c r="C739" s="81" t="s">
        <v>1449</v>
      </c>
      <c r="D739" s="81">
        <v>5</v>
      </c>
      <c r="E739" s="71">
        <v>1100</v>
      </c>
      <c r="F739" s="70">
        <f t="shared" ca="1" si="29"/>
        <v>5500</v>
      </c>
      <c r="G739" s="45"/>
      <c r="H739" s="45"/>
      <c r="I739" s="45"/>
      <c r="J739" s="45"/>
    </row>
    <row r="740" spans="1:10" ht="13.5" customHeight="1" x14ac:dyDescent="0.2">
      <c r="A740" s="81">
        <v>31211506</v>
      </c>
      <c r="B740" s="69" t="str">
        <f t="shared" ca="1" si="28"/>
        <v>Pinturas de látex</v>
      </c>
      <c r="C740" s="81" t="s">
        <v>1449</v>
      </c>
      <c r="D740" s="81">
        <v>5</v>
      </c>
      <c r="E740" s="71">
        <v>1100</v>
      </c>
      <c r="F740" s="70">
        <f t="shared" ca="1" si="29"/>
        <v>5500</v>
      </c>
      <c r="G740" s="45"/>
      <c r="H740" s="45"/>
      <c r="I740" s="45"/>
      <c r="J740" s="45"/>
    </row>
    <row r="741" spans="1:10" ht="13.5" customHeight="1" x14ac:dyDescent="0.2">
      <c r="A741" s="81">
        <v>31211506</v>
      </c>
      <c r="B741" s="69" t="str">
        <f t="shared" ca="1" si="28"/>
        <v>Pinturas de látex</v>
      </c>
      <c r="C741" s="81" t="s">
        <v>1449</v>
      </c>
      <c r="D741" s="81">
        <v>10</v>
      </c>
      <c r="E741" s="71">
        <v>700</v>
      </c>
      <c r="F741" s="70">
        <f t="shared" ca="1" si="29"/>
        <v>7000</v>
      </c>
      <c r="G741" s="45"/>
      <c r="H741" s="45"/>
      <c r="I741" s="45"/>
      <c r="J741" s="45"/>
    </row>
    <row r="742" spans="1:10" ht="13.5" customHeight="1" x14ac:dyDescent="0.2">
      <c r="A742" s="81">
        <v>31211904</v>
      </c>
      <c r="B742" s="69" t="str">
        <f t="shared" ca="1" si="28"/>
        <v>Brochas</v>
      </c>
      <c r="C742" s="81" t="s">
        <v>1449</v>
      </c>
      <c r="D742" s="81">
        <v>3</v>
      </c>
      <c r="E742" s="71">
        <v>200</v>
      </c>
      <c r="F742" s="70">
        <f t="shared" ca="1" si="29"/>
        <v>600</v>
      </c>
      <c r="G742" s="45"/>
      <c r="H742" s="45"/>
      <c r="I742" s="45"/>
      <c r="J742" s="45"/>
    </row>
    <row r="743" spans="1:10" ht="13.5" customHeight="1" x14ac:dyDescent="0.2">
      <c r="A743" s="81">
        <v>31211904</v>
      </c>
      <c r="B743" s="69" t="str">
        <f t="shared" ca="1" si="28"/>
        <v>Brochas</v>
      </c>
      <c r="C743" s="81" t="s">
        <v>1449</v>
      </c>
      <c r="D743" s="81">
        <v>3</v>
      </c>
      <c r="E743" s="71">
        <v>250</v>
      </c>
      <c r="F743" s="70">
        <f t="shared" ca="1" si="29"/>
        <v>750</v>
      </c>
      <c r="G743" s="45"/>
      <c r="H743" s="45"/>
      <c r="I743" s="45"/>
      <c r="J743" s="45"/>
    </row>
    <row r="744" spans="1:10" ht="13.5" customHeight="1" x14ac:dyDescent="0.2">
      <c r="A744" s="81">
        <v>31211906</v>
      </c>
      <c r="B744" s="69" t="str">
        <f t="shared" ca="1" si="28"/>
        <v>Rodillos de pintar</v>
      </c>
      <c r="C744" s="81" t="s">
        <v>1449</v>
      </c>
      <c r="D744" s="81">
        <v>5</v>
      </c>
      <c r="E744" s="71">
        <v>200</v>
      </c>
      <c r="F744" s="70">
        <f t="shared" ca="1" si="29"/>
        <v>1000</v>
      </c>
      <c r="G744" s="45"/>
      <c r="H744" s="45"/>
      <c r="I744" s="45"/>
      <c r="J744" s="45"/>
    </row>
    <row r="745" spans="1:10" ht="13.5" customHeight="1" x14ac:dyDescent="0.2">
      <c r="A745" s="81">
        <v>31211906</v>
      </c>
      <c r="B745" s="69" t="str">
        <f t="shared" ca="1" si="28"/>
        <v>Rodillos de pintar</v>
      </c>
      <c r="C745" s="81" t="s">
        <v>1449</v>
      </c>
      <c r="D745" s="81">
        <v>5</v>
      </c>
      <c r="E745" s="71">
        <v>150</v>
      </c>
      <c r="F745" s="70">
        <f t="shared" ca="1" si="29"/>
        <v>750</v>
      </c>
      <c r="G745" s="45"/>
      <c r="H745" s="45"/>
      <c r="I745" s="45"/>
      <c r="J745" s="45"/>
    </row>
    <row r="746" spans="1:10" ht="13.5" customHeight="1" x14ac:dyDescent="0.2">
      <c r="A746" s="81">
        <v>31211904</v>
      </c>
      <c r="B746" s="69" t="str">
        <f t="shared" ca="1" si="28"/>
        <v>Brochas</v>
      </c>
      <c r="C746" s="81" t="s">
        <v>1449</v>
      </c>
      <c r="D746" s="81">
        <v>5</v>
      </c>
      <c r="E746" s="71">
        <v>125</v>
      </c>
      <c r="F746" s="70">
        <f t="shared" ca="1" si="29"/>
        <v>625</v>
      </c>
      <c r="G746" s="45"/>
      <c r="H746" s="45"/>
      <c r="I746" s="45"/>
      <c r="J746" s="45"/>
    </row>
    <row r="747" spans="1:10" ht="13.5" customHeight="1" x14ac:dyDescent="0.2">
      <c r="A747" s="81">
        <v>31162003</v>
      </c>
      <c r="B747" s="69" t="str">
        <f t="shared" ca="1" si="28"/>
        <v>Clavos de acabado</v>
      </c>
      <c r="C747" s="81" t="s">
        <v>1449</v>
      </c>
      <c r="D747" s="81">
        <v>250</v>
      </c>
      <c r="E747" s="71">
        <v>4</v>
      </c>
      <c r="F747" s="70">
        <f t="shared" ca="1" si="29"/>
        <v>1000</v>
      </c>
      <c r="G747" s="45"/>
      <c r="H747" s="45"/>
      <c r="I747" s="45"/>
      <c r="J747" s="45"/>
    </row>
    <row r="748" spans="1:10" ht="13.5" customHeight="1" x14ac:dyDescent="0.2">
      <c r="A748" s="81">
        <v>31162003</v>
      </c>
      <c r="B748" s="69" t="str">
        <f t="shared" ca="1" si="28"/>
        <v>Clavos de acabado</v>
      </c>
      <c r="C748" s="81" t="s">
        <v>1449</v>
      </c>
      <c r="D748" s="81">
        <v>250</v>
      </c>
      <c r="E748" s="71">
        <v>2</v>
      </c>
      <c r="F748" s="70">
        <f t="shared" ca="1" si="29"/>
        <v>500</v>
      </c>
      <c r="G748" s="45"/>
      <c r="H748" s="45"/>
      <c r="I748" s="45"/>
      <c r="J748" s="45"/>
    </row>
    <row r="749" spans="1:10" ht="13.5" customHeight="1" x14ac:dyDescent="0.2">
      <c r="A749" s="81">
        <v>31161606</v>
      </c>
      <c r="B749" s="69" t="str">
        <f t="shared" ca="1" si="28"/>
        <v>Cerrojos de puerta</v>
      </c>
      <c r="C749" s="81" t="s">
        <v>1449</v>
      </c>
      <c r="D749" s="81">
        <v>15</v>
      </c>
      <c r="E749" s="71">
        <v>200</v>
      </c>
      <c r="F749" s="70">
        <f t="shared" ca="1" si="29"/>
        <v>3000</v>
      </c>
      <c r="G749" s="45"/>
      <c r="H749" s="45"/>
      <c r="I749" s="45"/>
      <c r="J749" s="45"/>
    </row>
    <row r="750" spans="1:10" ht="13.5" customHeight="1" x14ac:dyDescent="0.2">
      <c r="A750" s="81">
        <v>31161606</v>
      </c>
      <c r="B750" s="69" t="str">
        <f t="shared" ca="1" si="28"/>
        <v>Cerrojos de puerta</v>
      </c>
      <c r="C750" s="81" t="s">
        <v>1449</v>
      </c>
      <c r="D750" s="81">
        <v>10</v>
      </c>
      <c r="E750" s="71">
        <v>200</v>
      </c>
      <c r="F750" s="70">
        <f t="shared" ca="1" si="29"/>
        <v>2000</v>
      </c>
      <c r="G750" s="45"/>
      <c r="H750" s="45"/>
      <c r="I750" s="45"/>
      <c r="J750" s="45"/>
    </row>
    <row r="751" spans="1:10" ht="13.5" customHeight="1" x14ac:dyDescent="0.2">
      <c r="A751" s="81">
        <v>31163213</v>
      </c>
      <c r="B751" s="69" t="str">
        <f t="shared" ca="1" si="28"/>
        <v>Pasadores de pivote</v>
      </c>
      <c r="C751" s="81" t="s">
        <v>1449</v>
      </c>
      <c r="D751" s="81">
        <v>13</v>
      </c>
      <c r="E751" s="71">
        <v>100</v>
      </c>
      <c r="F751" s="70">
        <f t="shared" ca="1" si="29"/>
        <v>1300</v>
      </c>
      <c r="G751" s="45"/>
      <c r="H751" s="45"/>
      <c r="I751" s="45"/>
      <c r="J751" s="45"/>
    </row>
    <row r="752" spans="1:10" ht="13.5" customHeight="1" x14ac:dyDescent="0.2">
      <c r="A752" s="81">
        <v>31162402</v>
      </c>
      <c r="B752" s="69" t="str">
        <f t="shared" ca="1" si="28"/>
        <v>Cerraduras</v>
      </c>
      <c r="C752" s="81" t="s">
        <v>1449</v>
      </c>
      <c r="D752" s="81">
        <v>10</v>
      </c>
      <c r="E752" s="71">
        <v>1170</v>
      </c>
      <c r="F752" s="70">
        <f t="shared" ca="1" si="29"/>
        <v>11700</v>
      </c>
      <c r="G752" s="45"/>
      <c r="H752" s="45"/>
      <c r="I752" s="45"/>
      <c r="J752" s="45"/>
    </row>
    <row r="753" spans="1:10" ht="13.5" customHeight="1" x14ac:dyDescent="0.2">
      <c r="A753" s="81">
        <v>31201605</v>
      </c>
      <c r="B753" s="69" t="str">
        <f t="shared" ca="1" si="28"/>
        <v>Masillas</v>
      </c>
      <c r="C753" s="81" t="s">
        <v>1449</v>
      </c>
      <c r="D753" s="81">
        <v>2</v>
      </c>
      <c r="E753" s="71">
        <v>1200</v>
      </c>
      <c r="F753" s="70">
        <f t="shared" ca="1" si="29"/>
        <v>2400</v>
      </c>
      <c r="G753" s="45"/>
      <c r="H753" s="45"/>
      <c r="I753" s="45"/>
      <c r="J753" s="45"/>
    </row>
    <row r="754" spans="1:10" ht="13.5" customHeight="1" x14ac:dyDescent="0.2">
      <c r="A754" s="81">
        <v>31201605</v>
      </c>
      <c r="B754" s="69" t="str">
        <f t="shared" ca="1" si="28"/>
        <v>Masillas</v>
      </c>
      <c r="C754" s="81" t="s">
        <v>1449</v>
      </c>
      <c r="D754" s="81">
        <v>1</v>
      </c>
      <c r="E754" s="71">
        <v>500</v>
      </c>
      <c r="F754" s="70">
        <f t="shared" ca="1" si="29"/>
        <v>500</v>
      </c>
      <c r="G754" s="45"/>
      <c r="H754" s="45"/>
      <c r="I754" s="45"/>
      <c r="J754" s="45"/>
    </row>
    <row r="755" spans="1:10" ht="13.5" customHeight="1" x14ac:dyDescent="0.2">
      <c r="A755" s="81">
        <v>31231302</v>
      </c>
      <c r="B755" s="69" t="str">
        <f t="shared" ca="1" si="28"/>
        <v>Tubería de cobre</v>
      </c>
      <c r="C755" s="81" t="s">
        <v>1449</v>
      </c>
      <c r="D755" s="81">
        <v>100</v>
      </c>
      <c r="E755" s="71">
        <v>90</v>
      </c>
      <c r="F755" s="70">
        <f t="shared" ca="1" si="29"/>
        <v>9000</v>
      </c>
      <c r="G755" s="45"/>
      <c r="H755" s="45"/>
      <c r="I755" s="45"/>
      <c r="J755" s="45"/>
    </row>
    <row r="756" spans="1:10" ht="13.5" customHeight="1" x14ac:dyDescent="0.2">
      <c r="A756" s="81">
        <v>40142008</v>
      </c>
      <c r="B756" s="69" t="str">
        <f t="shared" ca="1" si="28"/>
        <v>Mangueras de agua</v>
      </c>
      <c r="C756" s="81" t="s">
        <v>1449</v>
      </c>
      <c r="D756" s="81">
        <v>10</v>
      </c>
      <c r="E756" s="71">
        <v>78.53</v>
      </c>
      <c r="F756" s="70">
        <f t="shared" ca="1" si="29"/>
        <v>785.3</v>
      </c>
      <c r="G756" s="45"/>
      <c r="H756" s="45"/>
      <c r="I756" s="45"/>
      <c r="J756" s="45"/>
    </row>
    <row r="757" spans="1:10" ht="13.5" customHeight="1" x14ac:dyDescent="0.2">
      <c r="A757" s="81">
        <v>40142008</v>
      </c>
      <c r="B757" s="69" t="str">
        <f t="shared" ca="1" si="28"/>
        <v>Mangueras de agua</v>
      </c>
      <c r="C757" s="86" t="s">
        <v>1449</v>
      </c>
      <c r="D757" s="81">
        <v>10</v>
      </c>
      <c r="E757" s="71">
        <v>78.98</v>
      </c>
      <c r="F757" s="70">
        <f t="shared" ca="1" si="29"/>
        <v>789.80000000000007</v>
      </c>
      <c r="G757" s="45"/>
      <c r="H757" s="45"/>
      <c r="I757" s="45"/>
      <c r="J757" s="45"/>
    </row>
    <row r="758" spans="1:10" ht="14.1" customHeight="1" x14ac:dyDescent="0.2">
      <c r="A758" s="45"/>
      <c r="B758" s="45"/>
      <c r="C758" s="45"/>
      <c r="D758" s="45"/>
      <c r="E758" s="73" t="s">
        <v>12551</v>
      </c>
      <c r="F758" s="74">
        <f ca="1">SUM(Table345[MONTO TOTAL ESTIMADO])</f>
        <v>146807.19999999998</v>
      </c>
      <c r="G758" s="45"/>
      <c r="H758" s="45" t="str">
        <f>C702</f>
        <v>Bienes</v>
      </c>
      <c r="I758" s="45" t="str">
        <f>E702</f>
        <v>No</v>
      </c>
      <c r="J758" s="45" t="str">
        <f>D702</f>
        <v>Compras Menores</v>
      </c>
    </row>
    <row r="759" spans="1:10" ht="14.1" customHeight="1" thickBot="1" x14ac:dyDescent="0.3"/>
    <row r="760" spans="1:10" ht="33.75" customHeight="1" thickBot="1" x14ac:dyDescent="0.25">
      <c r="A760" s="64" t="s">
        <v>16383</v>
      </c>
      <c r="B760" s="64" t="s">
        <v>161</v>
      </c>
      <c r="C760" s="64" t="s">
        <v>11725</v>
      </c>
      <c r="D760" s="64" t="s">
        <v>14379</v>
      </c>
      <c r="E760" s="64" t="s">
        <v>10963</v>
      </c>
      <c r="F760" s="64" t="s">
        <v>11096</v>
      </c>
      <c r="G760" s="45"/>
      <c r="H760" s="45"/>
      <c r="I760" s="45"/>
      <c r="J760" s="45"/>
    </row>
    <row r="761" spans="1:10" ht="13.5" customHeight="1" thickBot="1" x14ac:dyDescent="0.25">
      <c r="A761" s="66" t="s">
        <v>18862</v>
      </c>
      <c r="B761" s="66" t="s">
        <v>18856</v>
      </c>
      <c r="C761" s="66" t="s">
        <v>17798</v>
      </c>
      <c r="D761" s="66" t="s">
        <v>17483</v>
      </c>
      <c r="E761" s="66" t="s">
        <v>17854</v>
      </c>
      <c r="F761" s="66"/>
      <c r="G761" s="45"/>
      <c r="H761" s="45"/>
      <c r="I761" s="45"/>
      <c r="J761" s="45"/>
    </row>
    <row r="762" spans="1:10" ht="14.1" customHeight="1" thickBot="1" x14ac:dyDescent="0.25">
      <c r="A762" s="99" t="s">
        <v>14829</v>
      </c>
      <c r="B762" s="67" t="s">
        <v>8529</v>
      </c>
      <c r="C762" s="76">
        <v>44434</v>
      </c>
      <c r="D762" s="99" t="s">
        <v>9387</v>
      </c>
      <c r="E762" s="67" t="s">
        <v>13095</v>
      </c>
      <c r="F762" s="66" t="s">
        <v>3082</v>
      </c>
      <c r="G762" s="45"/>
      <c r="H762" s="45"/>
      <c r="I762" s="45"/>
      <c r="J762" s="45"/>
    </row>
    <row r="763" spans="1:10" ht="14.1" customHeight="1" thickBot="1" x14ac:dyDescent="0.25">
      <c r="A763" s="100"/>
      <c r="B763" s="67" t="s">
        <v>1786</v>
      </c>
      <c r="C763" s="88">
        <f>IF(C762="","",IF(AND(MONTH(C762)&gt;=1,MONTH(C762)&lt;=3),1,IF(AND(MONTH(C762)&gt;=4,MONTH(C762)&lt;=6),2,IF(AND(MONTH(C762)&gt;=7,MONTH(C762)&lt;=9),3,4))))</f>
        <v>3</v>
      </c>
      <c r="D763" s="100"/>
      <c r="E763" s="67" t="s">
        <v>2418</v>
      </c>
      <c r="F763" s="66" t="s">
        <v>11113</v>
      </c>
      <c r="G763" s="45"/>
      <c r="H763" s="45"/>
      <c r="I763" s="45"/>
      <c r="J763" s="45"/>
    </row>
    <row r="764" spans="1:10" ht="14.1" customHeight="1" thickBot="1" x14ac:dyDescent="0.25">
      <c r="A764" s="100"/>
      <c r="B764" s="67" t="s">
        <v>12943</v>
      </c>
      <c r="C764" s="76">
        <v>44453</v>
      </c>
      <c r="D764" s="100"/>
      <c r="E764" s="67" t="s">
        <v>3075</v>
      </c>
      <c r="F764" s="66" t="s">
        <v>11113</v>
      </c>
      <c r="G764" s="45"/>
      <c r="H764" s="45"/>
      <c r="I764" s="45"/>
      <c r="J764" s="45"/>
    </row>
    <row r="765" spans="1:10" ht="14.1" customHeight="1" thickBot="1" x14ac:dyDescent="0.25">
      <c r="A765" s="100"/>
      <c r="B765" s="67" t="s">
        <v>1786</v>
      </c>
      <c r="C765" s="88">
        <f>IF(C764="","",IF(AND(MONTH(C764)&gt;=1,MONTH(C764)&lt;=3),1,IF(AND(MONTH(C764)&gt;=4,MONTH(C764)&lt;=6),2,IF(AND(MONTH(C764)&gt;=7,MONTH(C764)&lt;=9),3,4))))</f>
        <v>3</v>
      </c>
      <c r="D765" s="100"/>
      <c r="E765" s="67" t="s">
        <v>13194</v>
      </c>
      <c r="F765" s="66" t="s">
        <v>11113</v>
      </c>
      <c r="G765" s="45"/>
      <c r="H765" s="45"/>
      <c r="I765" s="45"/>
      <c r="J765" s="45"/>
    </row>
    <row r="766" spans="1:10" ht="14.1" customHeight="1" thickBot="1" x14ac:dyDescent="0.25">
      <c r="A766" s="45"/>
      <c r="B766" s="45"/>
      <c r="C766" s="45"/>
      <c r="D766" s="45"/>
      <c r="E766" s="45"/>
      <c r="F766" s="45"/>
      <c r="G766" s="45"/>
      <c r="H766" s="45"/>
      <c r="I766" s="45"/>
      <c r="J766" s="45"/>
    </row>
    <row r="767" spans="1:10" ht="14.1" customHeight="1" thickBot="1" x14ac:dyDescent="0.25">
      <c r="A767" s="72" t="s">
        <v>15736</v>
      </c>
      <c r="B767" s="72" t="s">
        <v>16147</v>
      </c>
      <c r="C767" s="72" t="s">
        <v>15642</v>
      </c>
      <c r="D767" s="72" t="s">
        <v>15252</v>
      </c>
      <c r="E767" s="72" t="s">
        <v>6933</v>
      </c>
      <c r="F767" s="72" t="s">
        <v>15281</v>
      </c>
      <c r="G767" s="45"/>
      <c r="H767" s="45"/>
      <c r="I767" s="45"/>
      <c r="J767" s="45"/>
    </row>
    <row r="768" spans="1:10" ht="13.5" customHeight="1" x14ac:dyDescent="0.2">
      <c r="A768" s="81">
        <v>24141707</v>
      </c>
      <c r="B768" s="69" t="str">
        <f t="shared" ref="B768:B794" ca="1" si="30">IFERROR(INDEX(UNSPSCDes,MATCH(INDIRECT(ADDRESS(ROW(),COLUMN()-1,4)),UNSPSCCode,0)),"")</f>
        <v>Carretel</v>
      </c>
      <c r="C768" s="81" t="s">
        <v>1449</v>
      </c>
      <c r="D768" s="81">
        <v>20</v>
      </c>
      <c r="E768" s="71">
        <v>200</v>
      </c>
      <c r="F768" s="70">
        <f t="shared" ref="F768:F794" ca="1" si="31">INDIRECT(ADDRESS(ROW(),COLUMN()-2,4))*INDIRECT(ADDRESS(ROW(),COLUMN()-1,4))</f>
        <v>4000</v>
      </c>
      <c r="G768" s="45"/>
      <c r="H768" s="45"/>
      <c r="I768" s="45"/>
      <c r="J768" s="45"/>
    </row>
    <row r="769" spans="1:10" ht="13.5" customHeight="1" x14ac:dyDescent="0.2">
      <c r="A769" s="81">
        <v>44111611</v>
      </c>
      <c r="B769" s="69" t="str">
        <f t="shared" ca="1" si="30"/>
        <v>Clips para billetes</v>
      </c>
      <c r="C769" s="81" t="s">
        <v>1449</v>
      </c>
      <c r="D769" s="81">
        <v>1</v>
      </c>
      <c r="E769" s="71">
        <v>500</v>
      </c>
      <c r="F769" s="70">
        <f t="shared" ca="1" si="31"/>
        <v>500</v>
      </c>
      <c r="G769" s="45"/>
      <c r="H769" s="45"/>
      <c r="I769" s="45"/>
      <c r="J769" s="45"/>
    </row>
    <row r="770" spans="1:10" ht="13.5" customHeight="1" x14ac:dyDescent="0.2">
      <c r="A770" s="81">
        <v>27112819</v>
      </c>
      <c r="B770" s="69" t="str">
        <f t="shared" ca="1" si="30"/>
        <v>Cuchillas de corte para encuadernación</v>
      </c>
      <c r="C770" s="81" t="s">
        <v>1449</v>
      </c>
      <c r="D770" s="81">
        <v>1</v>
      </c>
      <c r="E770" s="71">
        <v>7000</v>
      </c>
      <c r="F770" s="70">
        <f t="shared" ca="1" si="31"/>
        <v>7000</v>
      </c>
      <c r="G770" s="45"/>
      <c r="H770" s="45"/>
      <c r="I770" s="45"/>
      <c r="J770" s="45"/>
    </row>
    <row r="771" spans="1:10" ht="13.5" customHeight="1" x14ac:dyDescent="0.2">
      <c r="A771" s="81">
        <v>30102305</v>
      </c>
      <c r="B771" s="69" t="str">
        <f t="shared" ca="1" si="30"/>
        <v>Perfiles de acero inoxidable</v>
      </c>
      <c r="C771" s="81" t="s">
        <v>1449</v>
      </c>
      <c r="D771" s="81">
        <v>100</v>
      </c>
      <c r="E771" s="71">
        <v>80</v>
      </c>
      <c r="F771" s="70">
        <f t="shared" ca="1" si="31"/>
        <v>8000</v>
      </c>
      <c r="G771" s="45"/>
      <c r="H771" s="45"/>
      <c r="I771" s="45"/>
      <c r="J771" s="45"/>
    </row>
    <row r="772" spans="1:10" ht="13.5" customHeight="1" x14ac:dyDescent="0.2">
      <c r="A772" s="81">
        <v>30101505</v>
      </c>
      <c r="B772" s="69" t="str">
        <f t="shared" ca="1" si="30"/>
        <v>Ángulos de acero inoxidable</v>
      </c>
      <c r="C772" s="81" t="s">
        <v>1449</v>
      </c>
      <c r="D772" s="81">
        <v>300</v>
      </c>
      <c r="E772" s="71">
        <v>10</v>
      </c>
      <c r="F772" s="70">
        <f t="shared" ca="1" si="31"/>
        <v>3000</v>
      </c>
      <c r="G772" s="45"/>
      <c r="H772" s="45"/>
      <c r="I772" s="45"/>
      <c r="J772" s="45"/>
    </row>
    <row r="773" spans="1:10" ht="13.5" customHeight="1" x14ac:dyDescent="0.2">
      <c r="A773" s="81">
        <v>30101505</v>
      </c>
      <c r="B773" s="69" t="str">
        <f t="shared" ca="1" si="30"/>
        <v>Ángulos de acero inoxidable</v>
      </c>
      <c r="C773" s="81" t="s">
        <v>1449</v>
      </c>
      <c r="D773" s="81">
        <v>20</v>
      </c>
      <c r="E773" s="71">
        <v>100</v>
      </c>
      <c r="F773" s="70">
        <f t="shared" ca="1" si="31"/>
        <v>2000</v>
      </c>
      <c r="G773" s="45"/>
      <c r="H773" s="45"/>
      <c r="I773" s="45"/>
      <c r="J773" s="45"/>
    </row>
    <row r="774" spans="1:10" ht="13.5" customHeight="1" x14ac:dyDescent="0.2">
      <c r="A774" s="81">
        <v>30102305</v>
      </c>
      <c r="B774" s="69" t="str">
        <f t="shared" ca="1" si="30"/>
        <v>Perfiles de acero inoxidable</v>
      </c>
      <c r="C774" s="81" t="s">
        <v>1449</v>
      </c>
      <c r="D774" s="81">
        <v>30</v>
      </c>
      <c r="E774" s="71">
        <v>150</v>
      </c>
      <c r="F774" s="70">
        <f t="shared" ca="1" si="31"/>
        <v>4500</v>
      </c>
      <c r="G774" s="45"/>
      <c r="H774" s="45"/>
      <c r="I774" s="45"/>
      <c r="J774" s="45"/>
    </row>
    <row r="775" spans="1:10" ht="13.5" customHeight="1" x14ac:dyDescent="0.2">
      <c r="A775" s="81">
        <v>30151703</v>
      </c>
      <c r="B775" s="69" t="str">
        <f t="shared" ca="1" si="30"/>
        <v>Canaletas</v>
      </c>
      <c r="C775" s="81" t="s">
        <v>1449</v>
      </c>
      <c r="D775" s="81">
        <v>5</v>
      </c>
      <c r="E775" s="71">
        <v>100</v>
      </c>
      <c r="F775" s="70">
        <f t="shared" ca="1" si="31"/>
        <v>500</v>
      </c>
      <c r="G775" s="45"/>
      <c r="H775" s="45"/>
      <c r="I775" s="45"/>
      <c r="J775" s="45"/>
    </row>
    <row r="776" spans="1:10" ht="13.5" customHeight="1" x14ac:dyDescent="0.2">
      <c r="A776" s="81">
        <v>30161503</v>
      </c>
      <c r="B776" s="69" t="str">
        <f t="shared" ca="1" si="30"/>
        <v>Drywall</v>
      </c>
      <c r="C776" s="81" t="s">
        <v>1449</v>
      </c>
      <c r="D776" s="81">
        <v>15</v>
      </c>
      <c r="E776" s="71">
        <v>150</v>
      </c>
      <c r="F776" s="70">
        <f t="shared" ca="1" si="31"/>
        <v>2250</v>
      </c>
      <c r="G776" s="45"/>
      <c r="H776" s="45"/>
      <c r="I776" s="45"/>
      <c r="J776" s="45"/>
    </row>
    <row r="777" spans="1:10" ht="13.5" customHeight="1" x14ac:dyDescent="0.2">
      <c r="A777" s="81">
        <v>30171906</v>
      </c>
      <c r="B777" s="69" t="str">
        <f t="shared" ca="1" si="30"/>
        <v>Marcos para ventanas fijas</v>
      </c>
      <c r="C777" s="81" t="s">
        <v>1449</v>
      </c>
      <c r="D777" s="81">
        <v>5</v>
      </c>
      <c r="E777" s="71">
        <v>1930</v>
      </c>
      <c r="F777" s="70">
        <f t="shared" ca="1" si="31"/>
        <v>9650</v>
      </c>
      <c r="G777" s="45"/>
      <c r="H777" s="45"/>
      <c r="I777" s="45"/>
      <c r="J777" s="45"/>
    </row>
    <row r="778" spans="1:10" ht="13.5" customHeight="1" x14ac:dyDescent="0.2">
      <c r="A778" s="81">
        <v>31201514</v>
      </c>
      <c r="B778" s="69" t="str">
        <f t="shared" ca="1" si="30"/>
        <v>Cinta de sellado de hilo de poli tetrafluoretileno (ptfe)</v>
      </c>
      <c r="C778" s="81" t="s">
        <v>1449</v>
      </c>
      <c r="D778" s="81">
        <v>6</v>
      </c>
      <c r="E778" s="71">
        <v>7.59</v>
      </c>
      <c r="F778" s="70">
        <f t="shared" ca="1" si="31"/>
        <v>45.54</v>
      </c>
      <c r="G778" s="45"/>
      <c r="H778" s="45"/>
      <c r="I778" s="45"/>
      <c r="J778" s="45"/>
    </row>
    <row r="779" spans="1:10" ht="13.5" customHeight="1" x14ac:dyDescent="0.2">
      <c r="A779" s="81">
        <v>31211904</v>
      </c>
      <c r="B779" s="69" t="str">
        <f t="shared" ca="1" si="30"/>
        <v>Brochas</v>
      </c>
      <c r="C779" s="81" t="s">
        <v>1449</v>
      </c>
      <c r="D779" s="81">
        <v>6</v>
      </c>
      <c r="E779" s="71">
        <v>125</v>
      </c>
      <c r="F779" s="70">
        <f t="shared" ca="1" si="31"/>
        <v>750</v>
      </c>
      <c r="G779" s="45"/>
      <c r="H779" s="45"/>
      <c r="I779" s="45"/>
      <c r="J779" s="45"/>
    </row>
    <row r="780" spans="1:10" ht="13.5" customHeight="1" x14ac:dyDescent="0.2">
      <c r="A780" s="81">
        <v>31162003</v>
      </c>
      <c r="B780" s="69" t="str">
        <f t="shared" ca="1" si="30"/>
        <v>Clavos de acabado</v>
      </c>
      <c r="C780" s="81" t="s">
        <v>1449</v>
      </c>
      <c r="D780" s="81">
        <v>250</v>
      </c>
      <c r="E780" s="71">
        <v>4</v>
      </c>
      <c r="F780" s="70">
        <f t="shared" ca="1" si="31"/>
        <v>1000</v>
      </c>
      <c r="G780" s="45"/>
      <c r="H780" s="45"/>
      <c r="I780" s="45"/>
      <c r="J780" s="45"/>
    </row>
    <row r="781" spans="1:10" ht="13.5" customHeight="1" x14ac:dyDescent="0.2">
      <c r="A781" s="81">
        <v>31161606</v>
      </c>
      <c r="B781" s="69" t="str">
        <f t="shared" ca="1" si="30"/>
        <v>Cerrojos de puerta</v>
      </c>
      <c r="C781" s="81" t="s">
        <v>1449</v>
      </c>
      <c r="D781" s="81">
        <v>10</v>
      </c>
      <c r="E781" s="71">
        <v>800</v>
      </c>
      <c r="F781" s="70">
        <f t="shared" ca="1" si="31"/>
        <v>8000</v>
      </c>
      <c r="G781" s="45"/>
      <c r="H781" s="45"/>
      <c r="I781" s="45"/>
      <c r="J781" s="45"/>
    </row>
    <row r="782" spans="1:10" ht="13.5" customHeight="1" x14ac:dyDescent="0.2">
      <c r="A782" s="81">
        <v>31161606</v>
      </c>
      <c r="B782" s="69" t="str">
        <f t="shared" ca="1" si="30"/>
        <v>Cerrojos de puerta</v>
      </c>
      <c r="C782" s="81" t="s">
        <v>1449</v>
      </c>
      <c r="D782" s="81">
        <v>10</v>
      </c>
      <c r="E782" s="71">
        <v>600</v>
      </c>
      <c r="F782" s="70">
        <f t="shared" ca="1" si="31"/>
        <v>6000</v>
      </c>
      <c r="G782" s="45"/>
      <c r="H782" s="45"/>
      <c r="I782" s="45"/>
      <c r="J782" s="45"/>
    </row>
    <row r="783" spans="1:10" ht="13.5" customHeight="1" x14ac:dyDescent="0.2">
      <c r="A783" s="81">
        <v>31161606</v>
      </c>
      <c r="B783" s="69" t="str">
        <f t="shared" ca="1" si="30"/>
        <v>Cerrojos de puerta</v>
      </c>
      <c r="C783" s="81" t="s">
        <v>1449</v>
      </c>
      <c r="D783" s="81">
        <v>15</v>
      </c>
      <c r="E783" s="71">
        <v>200</v>
      </c>
      <c r="F783" s="70">
        <f t="shared" ca="1" si="31"/>
        <v>3000</v>
      </c>
      <c r="G783" s="45"/>
      <c r="H783" s="45"/>
      <c r="I783" s="45"/>
      <c r="J783" s="45"/>
    </row>
    <row r="784" spans="1:10" ht="13.5" customHeight="1" x14ac:dyDescent="0.2">
      <c r="A784" s="81">
        <v>31161606</v>
      </c>
      <c r="B784" s="69" t="str">
        <f t="shared" ca="1" si="30"/>
        <v>Cerrojos de puerta</v>
      </c>
      <c r="C784" s="81" t="s">
        <v>1449</v>
      </c>
      <c r="D784" s="81">
        <v>20</v>
      </c>
      <c r="E784" s="71">
        <v>500</v>
      </c>
      <c r="F784" s="70">
        <f t="shared" ca="1" si="31"/>
        <v>10000</v>
      </c>
      <c r="G784" s="45"/>
      <c r="H784" s="45"/>
      <c r="I784" s="45"/>
      <c r="J784" s="45"/>
    </row>
    <row r="785" spans="1:10" ht="13.5" customHeight="1" x14ac:dyDescent="0.2">
      <c r="A785" s="81">
        <v>31161606</v>
      </c>
      <c r="B785" s="69" t="str">
        <f t="shared" ca="1" si="30"/>
        <v>Cerrojos de puerta</v>
      </c>
      <c r="C785" s="81" t="s">
        <v>1449</v>
      </c>
      <c r="D785" s="81">
        <v>10</v>
      </c>
      <c r="E785" s="71">
        <v>200</v>
      </c>
      <c r="F785" s="70">
        <f t="shared" ca="1" si="31"/>
        <v>2000</v>
      </c>
      <c r="G785" s="45"/>
      <c r="H785" s="45"/>
      <c r="I785" s="45"/>
      <c r="J785" s="45"/>
    </row>
    <row r="786" spans="1:10" ht="13.5" customHeight="1" x14ac:dyDescent="0.2">
      <c r="A786" s="81">
        <v>31161606</v>
      </c>
      <c r="B786" s="69" t="str">
        <f t="shared" ca="1" si="30"/>
        <v>Cerrojos de puerta</v>
      </c>
      <c r="C786" s="81" t="s">
        <v>1449</v>
      </c>
      <c r="D786" s="81">
        <v>5</v>
      </c>
      <c r="E786" s="71">
        <v>1800</v>
      </c>
      <c r="F786" s="70">
        <f t="shared" ca="1" si="31"/>
        <v>9000</v>
      </c>
      <c r="G786" s="45"/>
      <c r="H786" s="45"/>
      <c r="I786" s="45"/>
      <c r="J786" s="45"/>
    </row>
    <row r="787" spans="1:10" ht="13.5" customHeight="1" x14ac:dyDescent="0.2">
      <c r="A787" s="81">
        <v>31161606</v>
      </c>
      <c r="B787" s="69" t="str">
        <f t="shared" ca="1" si="30"/>
        <v>Cerrojos de puerta</v>
      </c>
      <c r="C787" s="81" t="s">
        <v>1449</v>
      </c>
      <c r="D787" s="81">
        <v>25</v>
      </c>
      <c r="E787" s="71">
        <v>250</v>
      </c>
      <c r="F787" s="70">
        <f t="shared" ca="1" si="31"/>
        <v>6250</v>
      </c>
      <c r="G787" s="45"/>
      <c r="H787" s="45"/>
      <c r="I787" s="45"/>
      <c r="J787" s="45"/>
    </row>
    <row r="788" spans="1:10" ht="13.5" customHeight="1" x14ac:dyDescent="0.2">
      <c r="A788" s="81">
        <v>31162402</v>
      </c>
      <c r="B788" s="69" t="str">
        <f t="shared" ca="1" si="30"/>
        <v>Cerraduras</v>
      </c>
      <c r="C788" s="81" t="s">
        <v>1449</v>
      </c>
      <c r="D788" s="81">
        <v>17</v>
      </c>
      <c r="E788" s="71">
        <v>710</v>
      </c>
      <c r="F788" s="70">
        <f t="shared" ca="1" si="31"/>
        <v>12070</v>
      </c>
      <c r="G788" s="45"/>
      <c r="H788" s="45"/>
      <c r="I788" s="45"/>
      <c r="J788" s="45"/>
    </row>
    <row r="789" spans="1:10" ht="13.5" customHeight="1" x14ac:dyDescent="0.2">
      <c r="A789" s="81">
        <v>31163213</v>
      </c>
      <c r="B789" s="69" t="str">
        <f t="shared" ca="1" si="30"/>
        <v>Pasadores de pivote</v>
      </c>
      <c r="C789" s="81" t="s">
        <v>1449</v>
      </c>
      <c r="D789" s="81">
        <v>17</v>
      </c>
      <c r="E789" s="71">
        <v>100</v>
      </c>
      <c r="F789" s="70">
        <f t="shared" ca="1" si="31"/>
        <v>1700</v>
      </c>
      <c r="G789" s="45"/>
      <c r="H789" s="45"/>
      <c r="I789" s="45"/>
      <c r="J789" s="45"/>
    </row>
    <row r="790" spans="1:10" ht="13.5" customHeight="1" x14ac:dyDescent="0.2">
      <c r="A790" s="81">
        <v>31201605</v>
      </c>
      <c r="B790" s="69" t="str">
        <f t="shared" ca="1" si="30"/>
        <v>Masillas</v>
      </c>
      <c r="C790" s="81" t="s">
        <v>1449</v>
      </c>
      <c r="D790" s="81">
        <v>2</v>
      </c>
      <c r="E790" s="71">
        <v>1200</v>
      </c>
      <c r="F790" s="70">
        <f t="shared" ca="1" si="31"/>
        <v>2400</v>
      </c>
      <c r="G790" s="45"/>
      <c r="H790" s="45"/>
      <c r="I790" s="45"/>
      <c r="J790" s="45"/>
    </row>
    <row r="791" spans="1:10" ht="13.5" customHeight="1" x14ac:dyDescent="0.2">
      <c r="A791" s="81">
        <v>31231302</v>
      </c>
      <c r="B791" s="69" t="str">
        <f t="shared" ca="1" si="30"/>
        <v>Tubería de cobre</v>
      </c>
      <c r="C791" s="81" t="s">
        <v>1449</v>
      </c>
      <c r="D791" s="81">
        <v>200</v>
      </c>
      <c r="E791" s="71">
        <v>60</v>
      </c>
      <c r="F791" s="70">
        <f t="shared" ca="1" si="31"/>
        <v>12000</v>
      </c>
      <c r="G791" s="45"/>
      <c r="H791" s="45"/>
      <c r="I791" s="45"/>
      <c r="J791" s="45"/>
    </row>
    <row r="792" spans="1:10" ht="13.5" customHeight="1" x14ac:dyDescent="0.2">
      <c r="A792" s="81">
        <v>40141720</v>
      </c>
      <c r="B792" s="69" t="str">
        <f t="shared" ca="1" si="30"/>
        <v>Conectores para plomería</v>
      </c>
      <c r="C792" s="81" t="s">
        <v>1449</v>
      </c>
      <c r="D792" s="81">
        <v>400</v>
      </c>
      <c r="E792" s="71">
        <v>35</v>
      </c>
      <c r="F792" s="70">
        <f t="shared" ca="1" si="31"/>
        <v>14000</v>
      </c>
      <c r="G792" s="45"/>
      <c r="H792" s="45"/>
      <c r="I792" s="45"/>
      <c r="J792" s="45"/>
    </row>
    <row r="793" spans="1:10" ht="13.5" customHeight="1" x14ac:dyDescent="0.2">
      <c r="A793" s="81">
        <v>40141720</v>
      </c>
      <c r="B793" s="69" t="str">
        <f t="shared" ca="1" si="30"/>
        <v>Conectores para plomería</v>
      </c>
      <c r="C793" s="81" t="s">
        <v>1449</v>
      </c>
      <c r="D793" s="81">
        <v>400</v>
      </c>
      <c r="E793" s="71">
        <v>55</v>
      </c>
      <c r="F793" s="70">
        <f t="shared" ca="1" si="31"/>
        <v>22000</v>
      </c>
      <c r="G793" s="45"/>
      <c r="H793" s="45"/>
      <c r="I793" s="45"/>
      <c r="J793" s="45"/>
    </row>
    <row r="794" spans="1:10" ht="13.5" customHeight="1" x14ac:dyDescent="0.2">
      <c r="A794" s="81">
        <v>40141720</v>
      </c>
      <c r="B794" s="69" t="str">
        <f t="shared" ca="1" si="30"/>
        <v>Conectores para plomería</v>
      </c>
      <c r="C794" s="81" t="s">
        <v>1449</v>
      </c>
      <c r="D794" s="81">
        <v>100</v>
      </c>
      <c r="E794" s="71">
        <v>125</v>
      </c>
      <c r="F794" s="70">
        <f t="shared" ca="1" si="31"/>
        <v>12500</v>
      </c>
      <c r="G794" s="45"/>
      <c r="H794" s="45"/>
      <c r="I794" s="45"/>
      <c r="J794" s="45"/>
    </row>
    <row r="795" spans="1:10" ht="14.1" customHeight="1" x14ac:dyDescent="0.2">
      <c r="A795" s="45"/>
      <c r="B795" s="45"/>
      <c r="C795" s="45"/>
      <c r="D795" s="45"/>
      <c r="E795" s="73" t="s">
        <v>12551</v>
      </c>
      <c r="F795" s="74">
        <f ca="1">SUM(Table346[MONTO TOTAL ESTIMADO])</f>
        <v>164115.54</v>
      </c>
      <c r="G795" s="45"/>
      <c r="H795" s="45" t="str">
        <f>C761</f>
        <v>Bienes</v>
      </c>
      <c r="I795" s="45" t="str">
        <f>E761</f>
        <v>No</v>
      </c>
      <c r="J795" s="45" t="str">
        <f>D761</f>
        <v>Compras Menores</v>
      </c>
    </row>
    <row r="796" spans="1:10" ht="14.1" customHeight="1" thickBot="1" x14ac:dyDescent="0.3"/>
    <row r="797" spans="1:10" ht="33.75" customHeight="1" thickBot="1" x14ac:dyDescent="0.25">
      <c r="A797" s="64" t="s">
        <v>16383</v>
      </c>
      <c r="B797" s="64" t="s">
        <v>161</v>
      </c>
      <c r="C797" s="64" t="s">
        <v>11725</v>
      </c>
      <c r="D797" s="64" t="s">
        <v>14379</v>
      </c>
      <c r="E797" s="64" t="s">
        <v>10963</v>
      </c>
      <c r="F797" s="64" t="s">
        <v>11096</v>
      </c>
      <c r="G797" s="45"/>
      <c r="H797" s="45"/>
      <c r="I797" s="45"/>
      <c r="J797" s="45"/>
    </row>
    <row r="798" spans="1:10" ht="13.5" customHeight="1" thickBot="1" x14ac:dyDescent="0.25">
      <c r="A798" s="85" t="s">
        <v>17677</v>
      </c>
      <c r="B798" s="66" t="s">
        <v>18856</v>
      </c>
      <c r="C798" s="66" t="s">
        <v>17798</v>
      </c>
      <c r="D798" s="66" t="s">
        <v>10172</v>
      </c>
      <c r="E798" s="66" t="s">
        <v>8856</v>
      </c>
      <c r="F798" s="66"/>
      <c r="G798" s="45"/>
      <c r="H798" s="45"/>
      <c r="I798" s="45"/>
      <c r="J798" s="45"/>
    </row>
    <row r="799" spans="1:10" ht="14.1" customHeight="1" thickBot="1" x14ac:dyDescent="0.25">
      <c r="A799" s="99" t="s">
        <v>14829</v>
      </c>
      <c r="B799" s="67" t="s">
        <v>8529</v>
      </c>
      <c r="C799" s="76">
        <v>44404</v>
      </c>
      <c r="D799" s="99" t="s">
        <v>9387</v>
      </c>
      <c r="E799" s="67" t="s">
        <v>13095</v>
      </c>
      <c r="F799" s="66" t="s">
        <v>3082</v>
      </c>
      <c r="G799" s="45"/>
      <c r="H799" s="45"/>
      <c r="I799" s="45"/>
      <c r="J799" s="45"/>
    </row>
    <row r="800" spans="1:10" ht="14.1" customHeight="1" thickBot="1" x14ac:dyDescent="0.25">
      <c r="A800" s="100"/>
      <c r="B800" s="67" t="s">
        <v>1786</v>
      </c>
      <c r="C800" s="88">
        <f>IF(C799="","",IF(AND(MONTH(C799)&gt;=1,MONTH(C799)&lt;=3),1,IF(AND(MONTH(C799)&gt;=4,MONTH(C799)&lt;=6),2,IF(AND(MONTH(C799)&gt;=7,MONTH(C799)&lt;=9),3,4))))</f>
        <v>3</v>
      </c>
      <c r="D800" s="100"/>
      <c r="E800" s="67" t="s">
        <v>2418</v>
      </c>
      <c r="F800" s="66" t="s">
        <v>11113</v>
      </c>
      <c r="G800" s="45"/>
      <c r="H800" s="45"/>
      <c r="I800" s="45"/>
      <c r="J800" s="45"/>
    </row>
    <row r="801" spans="1:10" ht="14.1" customHeight="1" thickBot="1" x14ac:dyDescent="0.25">
      <c r="A801" s="100"/>
      <c r="B801" s="67" t="s">
        <v>12943</v>
      </c>
      <c r="C801" s="76">
        <v>44412</v>
      </c>
      <c r="D801" s="100"/>
      <c r="E801" s="67" t="s">
        <v>3075</v>
      </c>
      <c r="F801" s="66" t="s">
        <v>11113</v>
      </c>
      <c r="G801" s="45"/>
      <c r="H801" s="45"/>
      <c r="I801" s="45"/>
      <c r="J801" s="45"/>
    </row>
    <row r="802" spans="1:10" ht="14.1" customHeight="1" thickBot="1" x14ac:dyDescent="0.25">
      <c r="A802" s="100"/>
      <c r="B802" s="67" t="s">
        <v>1786</v>
      </c>
      <c r="C802" s="88">
        <f>IF(C801="","",IF(AND(MONTH(C801)&gt;=1,MONTH(C801)&lt;=3),1,IF(AND(MONTH(C801)&gt;=4,MONTH(C801)&lt;=6),2,IF(AND(MONTH(C801)&gt;=7,MONTH(C801)&lt;=9),3,4))))</f>
        <v>3</v>
      </c>
      <c r="D802" s="100"/>
      <c r="E802" s="67" t="s">
        <v>13194</v>
      </c>
      <c r="F802" s="66" t="s">
        <v>11113</v>
      </c>
      <c r="G802" s="45"/>
      <c r="H802" s="45"/>
      <c r="I802" s="45"/>
      <c r="J802" s="45"/>
    </row>
    <row r="803" spans="1:10" ht="14.1" customHeight="1" thickBot="1" x14ac:dyDescent="0.25">
      <c r="A803" s="45"/>
      <c r="B803" s="45"/>
      <c r="C803" s="45"/>
      <c r="D803" s="45"/>
      <c r="E803" s="45"/>
      <c r="F803" s="45"/>
      <c r="G803" s="45"/>
      <c r="H803" s="45"/>
      <c r="I803" s="45"/>
      <c r="J803" s="45"/>
    </row>
    <row r="804" spans="1:10" ht="14.1" customHeight="1" thickBot="1" x14ac:dyDescent="0.25">
      <c r="A804" s="72" t="s">
        <v>15736</v>
      </c>
      <c r="B804" s="72" t="s">
        <v>16147</v>
      </c>
      <c r="C804" s="72" t="s">
        <v>15642</v>
      </c>
      <c r="D804" s="72" t="s">
        <v>15252</v>
      </c>
      <c r="E804" s="72" t="s">
        <v>6933</v>
      </c>
      <c r="F804" s="72" t="s">
        <v>15281</v>
      </c>
      <c r="G804" s="45"/>
      <c r="H804" s="45"/>
      <c r="I804" s="45"/>
      <c r="J804" s="45"/>
    </row>
    <row r="805" spans="1:10" ht="13.5" customHeight="1" x14ac:dyDescent="0.2">
      <c r="A805" s="81">
        <v>39111521</v>
      </c>
      <c r="B805" s="69" t="str">
        <f ca="1">IFERROR(INDEX(UNSPSCDes,MATCH(INDIRECT(ADDRESS(ROW(),COLUMN()-1,4)),UNSPSCCode,0)),"")</f>
        <v>Plafones</v>
      </c>
      <c r="C805" s="81" t="s">
        <v>1449</v>
      </c>
      <c r="D805" s="81">
        <v>400</v>
      </c>
      <c r="E805" s="71">
        <v>250</v>
      </c>
      <c r="F805" s="70">
        <f ca="1">INDIRECT(ADDRESS(ROW(),COLUMN()-2,4))*INDIRECT(ADDRESS(ROW(),COLUMN()-1,4))</f>
        <v>100000</v>
      </c>
      <c r="G805" s="45"/>
      <c r="H805" s="45"/>
      <c r="I805" s="45"/>
      <c r="J805" s="45"/>
    </row>
    <row r="806" spans="1:10" ht="14.1" customHeight="1" x14ac:dyDescent="0.2">
      <c r="A806" s="45"/>
      <c r="B806" s="45"/>
      <c r="C806" s="45"/>
      <c r="D806" s="45"/>
      <c r="E806" s="73" t="s">
        <v>12551</v>
      </c>
      <c r="F806" s="74">
        <f ca="1">SUM(Table347[MONTO TOTAL ESTIMADO])</f>
        <v>100000</v>
      </c>
      <c r="G806" s="45"/>
      <c r="H806" s="45" t="str">
        <f>C798</f>
        <v>Bienes</v>
      </c>
      <c r="I806" s="45" t="str">
        <f>E798</f>
        <v>Sí</v>
      </c>
      <c r="J806" s="45" t="str">
        <f>D798</f>
        <v>Compras por debajo del Umbral</v>
      </c>
    </row>
    <row r="807" spans="1:10" ht="14.1" customHeight="1" thickBot="1" x14ac:dyDescent="0.3"/>
    <row r="808" spans="1:10" ht="33.75" customHeight="1" thickBot="1" x14ac:dyDescent="0.25">
      <c r="A808" s="64" t="s">
        <v>16383</v>
      </c>
      <c r="B808" s="64" t="s">
        <v>161</v>
      </c>
      <c r="C808" s="64" t="s">
        <v>11725</v>
      </c>
      <c r="D808" s="64" t="s">
        <v>14379</v>
      </c>
      <c r="E808" s="64" t="s">
        <v>10963</v>
      </c>
      <c r="F808" s="64" t="s">
        <v>11096</v>
      </c>
      <c r="G808" s="45"/>
      <c r="H808" s="45"/>
      <c r="I808" s="45"/>
      <c r="J808" s="45"/>
    </row>
    <row r="809" spans="1:10" ht="13.5" customHeight="1" thickBot="1" x14ac:dyDescent="0.25">
      <c r="A809" s="66" t="s">
        <v>18861</v>
      </c>
      <c r="B809" s="66" t="s">
        <v>18856</v>
      </c>
      <c r="C809" s="66" t="s">
        <v>17798</v>
      </c>
      <c r="D809" s="66" t="s">
        <v>10172</v>
      </c>
      <c r="E809" s="66" t="s">
        <v>17854</v>
      </c>
      <c r="F809" s="66"/>
      <c r="G809" s="45"/>
      <c r="H809" s="45"/>
      <c r="I809" s="45"/>
      <c r="J809" s="45"/>
    </row>
    <row r="810" spans="1:10" ht="14.1" customHeight="1" thickBot="1" x14ac:dyDescent="0.25">
      <c r="A810" s="99" t="s">
        <v>14829</v>
      </c>
      <c r="B810" s="67" t="s">
        <v>8529</v>
      </c>
      <c r="C810" s="76">
        <v>44362</v>
      </c>
      <c r="D810" s="99" t="s">
        <v>9387</v>
      </c>
      <c r="E810" s="67" t="s">
        <v>13095</v>
      </c>
      <c r="F810" s="66" t="s">
        <v>3082</v>
      </c>
      <c r="G810" s="45"/>
      <c r="H810" s="45"/>
      <c r="I810" s="45"/>
      <c r="J810" s="45"/>
    </row>
    <row r="811" spans="1:10" ht="14.1" customHeight="1" thickBot="1" x14ac:dyDescent="0.25">
      <c r="A811" s="100"/>
      <c r="B811" s="67" t="s">
        <v>1786</v>
      </c>
      <c r="C811" s="88">
        <f>IF(C810="","",IF(AND(MONTH(C810)&gt;=1,MONTH(C810)&lt;=3),1,IF(AND(MONTH(C810)&gt;=4,MONTH(C810)&lt;=6),2,IF(AND(MONTH(C810)&gt;=7,MONTH(C810)&lt;=9),3,4))))</f>
        <v>2</v>
      </c>
      <c r="D811" s="100"/>
      <c r="E811" s="67" t="s">
        <v>2418</v>
      </c>
      <c r="F811" s="66" t="s">
        <v>11113</v>
      </c>
      <c r="G811" s="45"/>
      <c r="H811" s="45"/>
      <c r="I811" s="45"/>
      <c r="J811" s="45"/>
    </row>
    <row r="812" spans="1:10" ht="14.1" customHeight="1" thickBot="1" x14ac:dyDescent="0.25">
      <c r="A812" s="100"/>
      <c r="B812" s="67" t="s">
        <v>12943</v>
      </c>
      <c r="C812" s="76">
        <v>44375</v>
      </c>
      <c r="D812" s="100"/>
      <c r="E812" s="67" t="s">
        <v>3075</v>
      </c>
      <c r="F812" s="66" t="s">
        <v>11113</v>
      </c>
      <c r="G812" s="45"/>
      <c r="H812" s="45"/>
      <c r="I812" s="45"/>
      <c r="J812" s="45"/>
    </row>
    <row r="813" spans="1:10" ht="14.1" customHeight="1" thickBot="1" x14ac:dyDescent="0.25">
      <c r="A813" s="100"/>
      <c r="B813" s="67" t="s">
        <v>1786</v>
      </c>
      <c r="C813" s="88">
        <f>IF(C812="","",IF(AND(MONTH(C812)&gt;=1,MONTH(C812)&lt;=3),1,IF(AND(MONTH(C812)&gt;=4,MONTH(C812)&lt;=6),2,IF(AND(MONTH(C812)&gt;=7,MONTH(C812)&lt;=9),3,4))))</f>
        <v>2</v>
      </c>
      <c r="D813" s="100"/>
      <c r="E813" s="67" t="s">
        <v>13194</v>
      </c>
      <c r="F813" s="66" t="s">
        <v>11113</v>
      </c>
      <c r="G813" s="45"/>
      <c r="H813" s="45"/>
      <c r="I813" s="45"/>
      <c r="J813" s="45"/>
    </row>
    <row r="814" spans="1:10" ht="14.1" customHeight="1" thickBot="1" x14ac:dyDescent="0.25">
      <c r="A814" s="45"/>
      <c r="B814" s="45"/>
      <c r="C814" s="45"/>
      <c r="D814" s="45"/>
      <c r="E814" s="45"/>
      <c r="F814" s="45"/>
      <c r="G814" s="45"/>
      <c r="H814" s="45"/>
      <c r="I814" s="45"/>
      <c r="J814" s="45"/>
    </row>
    <row r="815" spans="1:10" ht="14.1" customHeight="1" thickBot="1" x14ac:dyDescent="0.25">
      <c r="A815" s="72" t="s">
        <v>15736</v>
      </c>
      <c r="B815" s="72" t="s">
        <v>16147</v>
      </c>
      <c r="C815" s="72" t="s">
        <v>15642</v>
      </c>
      <c r="D815" s="72" t="s">
        <v>15252</v>
      </c>
      <c r="E815" s="72" t="s">
        <v>6933</v>
      </c>
      <c r="F815" s="72" t="s">
        <v>15281</v>
      </c>
      <c r="G815" s="45"/>
      <c r="H815" s="45"/>
      <c r="I815" s="45"/>
      <c r="J815" s="45"/>
    </row>
    <row r="816" spans="1:10" ht="14.1" customHeight="1" x14ac:dyDescent="0.2">
      <c r="A816" s="81">
        <v>40101701</v>
      </c>
      <c r="B816" s="69" t="str">
        <f ca="1">IFERROR(INDEX(UNSPSCDes,MATCH(INDIRECT(ADDRESS(ROW(),COLUMN()-1,4)),UNSPSCCode,0)),"")</f>
        <v>Aires acondicionados</v>
      </c>
      <c r="C816" s="81" t="s">
        <v>1449</v>
      </c>
      <c r="D816" s="81">
        <v>1</v>
      </c>
      <c r="E816" s="71">
        <v>19500</v>
      </c>
      <c r="F816" s="70">
        <f ca="1">INDIRECT(ADDRESS(ROW(),COLUMN()-2,4))*INDIRECT(ADDRESS(ROW(),COLUMN()-1,4))</f>
        <v>19500</v>
      </c>
      <c r="G816" s="45"/>
      <c r="H816" s="45"/>
      <c r="I816" s="45"/>
      <c r="J816" s="45"/>
    </row>
    <row r="817" spans="1:10" ht="13.5" customHeight="1" x14ac:dyDescent="0.2">
      <c r="A817" s="81">
        <v>40101701</v>
      </c>
      <c r="B817" s="69" t="str">
        <f ca="1">IFERROR(INDEX(UNSPSCDes,MATCH(INDIRECT(ADDRESS(ROW(),COLUMN()-1,4)),UNSPSCCode,0)),"")</f>
        <v>Aires acondicionados</v>
      </c>
      <c r="C817" s="81" t="s">
        <v>1449</v>
      </c>
      <c r="D817" s="81">
        <v>2</v>
      </c>
      <c r="E817" s="71">
        <v>25000</v>
      </c>
      <c r="F817" s="70">
        <f ca="1">INDIRECT(ADDRESS(ROW(),COLUMN()-2,4))*INDIRECT(ADDRESS(ROW(),COLUMN()-1,4))</f>
        <v>50000</v>
      </c>
      <c r="G817" s="45"/>
      <c r="H817" s="45"/>
      <c r="I817" s="45"/>
      <c r="J817" s="45"/>
    </row>
    <row r="818" spans="1:10" ht="13.5" customHeight="1" x14ac:dyDescent="0.2">
      <c r="A818" s="81">
        <v>40161509</v>
      </c>
      <c r="B818" s="69" t="str">
        <f ca="1">IFERROR(INDEX(UNSPSCDes,MATCH(INDIRECT(ADDRESS(ROW(),COLUMN()-1,4)),UNSPSCCode,0)),"")</f>
        <v>Filtros de absorción</v>
      </c>
      <c r="C818" s="81" t="s">
        <v>1449</v>
      </c>
      <c r="D818" s="81">
        <v>12</v>
      </c>
      <c r="E818" s="71">
        <v>380</v>
      </c>
      <c r="F818" s="70">
        <f ca="1">INDIRECT(ADDRESS(ROW(),COLUMN()-2,4))*INDIRECT(ADDRESS(ROW(),COLUMN()-1,4))</f>
        <v>4560</v>
      </c>
      <c r="G818" s="45"/>
      <c r="H818" s="45"/>
      <c r="I818" s="45"/>
      <c r="J818" s="45"/>
    </row>
    <row r="819" spans="1:10" ht="13.5" customHeight="1" x14ac:dyDescent="0.2">
      <c r="A819" s="81">
        <v>32121501</v>
      </c>
      <c r="B819" s="69" t="str">
        <f ca="1">IFERROR(INDEX(UNSPSCDes,MATCH(INDIRECT(ADDRESS(ROW(),COLUMN()-1,4)),UNSPSCCode,0)),"")</f>
        <v>Capacitores fijos</v>
      </c>
      <c r="C819" s="81" t="s">
        <v>1449</v>
      </c>
      <c r="D819" s="81">
        <v>20</v>
      </c>
      <c r="E819" s="71">
        <v>400</v>
      </c>
      <c r="F819" s="70">
        <f ca="1">INDIRECT(ADDRESS(ROW(),COLUMN()-2,4))*INDIRECT(ADDRESS(ROW(),COLUMN()-1,4))</f>
        <v>8000</v>
      </c>
      <c r="G819" s="45"/>
      <c r="H819" s="45"/>
      <c r="I819" s="45"/>
      <c r="J819" s="45"/>
    </row>
    <row r="820" spans="1:10" ht="14.1" customHeight="1" x14ac:dyDescent="0.2">
      <c r="A820" s="45"/>
      <c r="B820" s="45"/>
      <c r="C820" s="45"/>
      <c r="D820" s="45"/>
      <c r="E820" s="73" t="s">
        <v>12551</v>
      </c>
      <c r="F820" s="74">
        <f ca="1">SUM(Table348[MONTO TOTAL ESTIMADO])</f>
        <v>82060</v>
      </c>
      <c r="G820" s="45"/>
      <c r="H820" s="45" t="str">
        <f>C809</f>
        <v>Bienes</v>
      </c>
      <c r="I820" s="45" t="str">
        <f>E809</f>
        <v>No</v>
      </c>
      <c r="J820" s="45" t="str">
        <f>D809</f>
        <v>Compras por debajo del Umbral</v>
      </c>
    </row>
    <row r="821" spans="1:10" ht="14.1" customHeight="1" thickBot="1" x14ac:dyDescent="0.3"/>
    <row r="822" spans="1:10" ht="33.75" customHeight="1" thickBot="1" x14ac:dyDescent="0.25">
      <c r="A822" s="64" t="s">
        <v>16383</v>
      </c>
      <c r="B822" s="64" t="s">
        <v>161</v>
      </c>
      <c r="C822" s="64" t="s">
        <v>11725</v>
      </c>
      <c r="D822" s="64" t="s">
        <v>14379</v>
      </c>
      <c r="E822" s="64" t="s">
        <v>10963</v>
      </c>
      <c r="F822" s="64" t="s">
        <v>11096</v>
      </c>
      <c r="G822" s="45"/>
      <c r="H822" s="45"/>
      <c r="I822" s="45"/>
      <c r="J822" s="45"/>
    </row>
    <row r="823" spans="1:10" ht="14.1" customHeight="1" thickBot="1" x14ac:dyDescent="0.25">
      <c r="A823" s="66" t="s">
        <v>18860</v>
      </c>
      <c r="B823" s="66" t="s">
        <v>18856</v>
      </c>
      <c r="C823" s="66" t="s">
        <v>17798</v>
      </c>
      <c r="D823" s="66" t="s">
        <v>17483</v>
      </c>
      <c r="E823" s="66" t="s">
        <v>17854</v>
      </c>
      <c r="F823" s="66"/>
      <c r="G823" s="45"/>
      <c r="H823" s="45"/>
      <c r="I823" s="45"/>
      <c r="J823" s="45"/>
    </row>
    <row r="824" spans="1:10" ht="14.1" customHeight="1" thickBot="1" x14ac:dyDescent="0.25">
      <c r="A824" s="99" t="s">
        <v>14829</v>
      </c>
      <c r="B824" s="67" t="s">
        <v>8529</v>
      </c>
      <c r="C824" s="76">
        <v>44299</v>
      </c>
      <c r="D824" s="99" t="s">
        <v>9387</v>
      </c>
      <c r="E824" s="67" t="s">
        <v>13095</v>
      </c>
      <c r="F824" s="66" t="s">
        <v>3082</v>
      </c>
      <c r="G824" s="45"/>
      <c r="H824" s="45"/>
      <c r="I824" s="45"/>
      <c r="J824" s="45"/>
    </row>
    <row r="825" spans="1:10" ht="14.1" customHeight="1" thickBot="1" x14ac:dyDescent="0.25">
      <c r="A825" s="100"/>
      <c r="B825" s="67" t="s">
        <v>1786</v>
      </c>
      <c r="C825" s="88">
        <f>IF(C824="","",IF(AND(MONTH(C824)&gt;=1,MONTH(C824)&lt;=3),1,IF(AND(MONTH(C824)&gt;=4,MONTH(C824)&lt;=6),2,IF(AND(MONTH(C824)&gt;=7,MONTH(C824)&lt;=9),3,4))))</f>
        <v>2</v>
      </c>
      <c r="D825" s="100"/>
      <c r="E825" s="67" t="s">
        <v>2418</v>
      </c>
      <c r="F825" s="66" t="s">
        <v>11113</v>
      </c>
      <c r="G825" s="45"/>
      <c r="H825" s="45"/>
      <c r="I825" s="45"/>
      <c r="J825" s="45"/>
    </row>
    <row r="826" spans="1:10" ht="14.1" customHeight="1" thickBot="1" x14ac:dyDescent="0.25">
      <c r="A826" s="100"/>
      <c r="B826" s="67" t="s">
        <v>12943</v>
      </c>
      <c r="C826" s="76">
        <v>44315</v>
      </c>
      <c r="D826" s="100"/>
      <c r="E826" s="67" t="s">
        <v>3075</v>
      </c>
      <c r="F826" s="66" t="s">
        <v>11113</v>
      </c>
      <c r="G826" s="45"/>
      <c r="H826" s="45"/>
      <c r="I826" s="45"/>
      <c r="J826" s="45"/>
    </row>
    <row r="827" spans="1:10" ht="14.1" customHeight="1" thickBot="1" x14ac:dyDescent="0.25">
      <c r="A827" s="100"/>
      <c r="B827" s="67" t="s">
        <v>1786</v>
      </c>
      <c r="C827" s="88">
        <f>IF(C826="","",IF(AND(MONTH(C826)&gt;=1,MONTH(C826)&lt;=3),1,IF(AND(MONTH(C826)&gt;=4,MONTH(C826)&lt;=6),2,IF(AND(MONTH(C826)&gt;=7,MONTH(C826)&lt;=9),3,4))))</f>
        <v>2</v>
      </c>
      <c r="D827" s="100"/>
      <c r="E827" s="67" t="s">
        <v>13194</v>
      </c>
      <c r="F827" s="66" t="s">
        <v>11113</v>
      </c>
      <c r="G827" s="45"/>
      <c r="H827" s="45"/>
      <c r="I827" s="45"/>
      <c r="J827" s="45"/>
    </row>
    <row r="828" spans="1:10" ht="14.1" customHeight="1" thickBot="1" x14ac:dyDescent="0.25">
      <c r="A828" s="45"/>
      <c r="B828" s="45"/>
      <c r="C828" s="45"/>
      <c r="D828" s="45"/>
      <c r="E828" s="45"/>
      <c r="F828" s="45"/>
      <c r="G828" s="45"/>
      <c r="H828" s="45"/>
      <c r="I828" s="45"/>
      <c r="J828" s="45"/>
    </row>
    <row r="829" spans="1:10" ht="14.1" customHeight="1" thickBot="1" x14ac:dyDescent="0.25">
      <c r="A829" s="72" t="s">
        <v>15736</v>
      </c>
      <c r="B829" s="72" t="s">
        <v>16147</v>
      </c>
      <c r="C829" s="72" t="s">
        <v>15642</v>
      </c>
      <c r="D829" s="72" t="s">
        <v>15252</v>
      </c>
      <c r="E829" s="72" t="s">
        <v>6933</v>
      </c>
      <c r="F829" s="72" t="s">
        <v>15281</v>
      </c>
      <c r="G829" s="45"/>
      <c r="H829" s="45"/>
      <c r="I829" s="45"/>
      <c r="J829" s="45"/>
    </row>
    <row r="830" spans="1:10" ht="13.5" customHeight="1" x14ac:dyDescent="0.2">
      <c r="A830" s="81">
        <v>39121409</v>
      </c>
      <c r="B830" s="69" t="str">
        <f ca="1">IFERROR(INDEX(UNSPSCDes,MATCH(INDIRECT(ADDRESS(ROW(),COLUMN()-1,4)),UNSPSCCode,0)),"")</f>
        <v>Conectores de cables eléctricos</v>
      </c>
      <c r="C830" s="81" t="s">
        <v>1449</v>
      </c>
      <c r="D830" s="81">
        <v>13</v>
      </c>
      <c r="E830" s="71">
        <v>335</v>
      </c>
      <c r="F830" s="70">
        <f ca="1">INDIRECT(ADDRESS(ROW(),COLUMN()-2,4))*INDIRECT(ADDRESS(ROW(),COLUMN()-1,4))</f>
        <v>4355</v>
      </c>
      <c r="G830" s="45"/>
      <c r="H830" s="45"/>
      <c r="I830" s="45"/>
      <c r="J830" s="45"/>
    </row>
    <row r="831" spans="1:10" ht="13.5" customHeight="1" x14ac:dyDescent="0.2">
      <c r="A831" s="81">
        <v>39121409</v>
      </c>
      <c r="B831" s="69" t="str">
        <f ca="1">IFERROR(INDEX(UNSPSCDes,MATCH(INDIRECT(ADDRESS(ROW(),COLUMN()-1,4)),UNSPSCCode,0)),"")</f>
        <v>Conectores de cables eléctricos</v>
      </c>
      <c r="C831" s="81" t="s">
        <v>1449</v>
      </c>
      <c r="D831" s="81">
        <v>13</v>
      </c>
      <c r="E831" s="71">
        <v>335</v>
      </c>
      <c r="F831" s="70">
        <f ca="1">INDIRECT(ADDRESS(ROW(),COLUMN()-2,4))*INDIRECT(ADDRESS(ROW(),COLUMN()-1,4))</f>
        <v>4355</v>
      </c>
      <c r="G831" s="45"/>
      <c r="H831" s="45"/>
      <c r="I831" s="45"/>
      <c r="J831" s="45"/>
    </row>
    <row r="832" spans="1:10" ht="13.5" customHeight="1" x14ac:dyDescent="0.2">
      <c r="A832" s="81">
        <v>39121529</v>
      </c>
      <c r="B832" s="69" t="str">
        <f ca="1">IFERROR(INDEX(UNSPSCDes,MATCH(INDIRECT(ADDRESS(ROW(),COLUMN()-1,4)),UNSPSCCode,0)),"")</f>
        <v>Contactores</v>
      </c>
      <c r="C832" s="81" t="s">
        <v>1449</v>
      </c>
      <c r="D832" s="81">
        <v>8</v>
      </c>
      <c r="E832" s="71">
        <v>450</v>
      </c>
      <c r="F832" s="70">
        <f ca="1">INDIRECT(ADDRESS(ROW(),COLUMN()-2,4))*INDIRECT(ADDRESS(ROW(),COLUMN()-1,4))</f>
        <v>3600</v>
      </c>
      <c r="G832" s="45"/>
      <c r="H832" s="45"/>
      <c r="I832" s="45"/>
      <c r="J832" s="45"/>
    </row>
    <row r="833" spans="1:10" ht="13.5" customHeight="1" x14ac:dyDescent="0.2">
      <c r="A833" s="81">
        <v>39121011</v>
      </c>
      <c r="B833" s="69" t="str">
        <f ca="1">IFERROR(INDEX(UNSPSCDes,MATCH(INDIRECT(ADDRESS(ROW(),COLUMN()-1,4)),UNSPSCCode,0)),"")</f>
        <v>Fuentes ininterrumpibles de potencia</v>
      </c>
      <c r="C833" s="81" t="s">
        <v>1449</v>
      </c>
      <c r="D833" s="81">
        <v>2</v>
      </c>
      <c r="E833" s="71">
        <v>150000</v>
      </c>
      <c r="F833" s="70">
        <f ca="1">INDIRECT(ADDRESS(ROW(),COLUMN()-2,4))*INDIRECT(ADDRESS(ROW(),COLUMN()-1,4))</f>
        <v>300000</v>
      </c>
      <c r="G833" s="45"/>
      <c r="H833" s="45"/>
      <c r="I833" s="45"/>
      <c r="J833" s="45"/>
    </row>
    <row r="834" spans="1:10" ht="13.5" customHeight="1" x14ac:dyDescent="0.2">
      <c r="A834" s="81"/>
      <c r="B834" s="69" t="str">
        <f ca="1">IFERROR(INDEX(UNSPSCDes,MATCH(INDIRECT(ADDRESS(ROW(),COLUMN()-1,4)),UNSPSCCode,0)),"")</f>
        <v/>
      </c>
      <c r="C834" s="81" t="s">
        <v>1449</v>
      </c>
      <c r="D834" s="81"/>
      <c r="E834" s="71"/>
      <c r="F834" s="70">
        <f ca="1">INDIRECT(ADDRESS(ROW(),COLUMN()-2,4))*INDIRECT(ADDRESS(ROW(),COLUMN()-1,4))</f>
        <v>0</v>
      </c>
      <c r="G834" s="45"/>
      <c r="H834" s="45"/>
      <c r="I834" s="45"/>
      <c r="J834" s="45"/>
    </row>
    <row r="835" spans="1:10" ht="14.1" customHeight="1" x14ac:dyDescent="0.2">
      <c r="A835" s="45"/>
      <c r="B835" s="45"/>
      <c r="C835" s="45"/>
      <c r="D835" s="45"/>
      <c r="E835" s="73" t="s">
        <v>12551</v>
      </c>
      <c r="F835" s="74">
        <f ca="1">SUM(Table349[MONTO TOTAL ESTIMADO])</f>
        <v>312310</v>
      </c>
      <c r="G835" s="45"/>
      <c r="H835" s="45" t="str">
        <f>C823</f>
        <v>Bienes</v>
      </c>
      <c r="I835" s="45" t="str">
        <f>E823</f>
        <v>No</v>
      </c>
      <c r="J835" s="45" t="str">
        <f>D823</f>
        <v>Compras Menores</v>
      </c>
    </row>
    <row r="836" spans="1:10" ht="14.1" customHeight="1" thickBot="1" x14ac:dyDescent="0.3"/>
    <row r="837" spans="1:10" ht="33.75" customHeight="1" thickBot="1" x14ac:dyDescent="0.25">
      <c r="A837" s="64" t="s">
        <v>16383</v>
      </c>
      <c r="B837" s="64" t="s">
        <v>161</v>
      </c>
      <c r="C837" s="64" t="s">
        <v>11725</v>
      </c>
      <c r="D837" s="64" t="s">
        <v>14379</v>
      </c>
      <c r="E837" s="64" t="s">
        <v>10963</v>
      </c>
      <c r="F837" s="64" t="s">
        <v>11096</v>
      </c>
      <c r="G837" s="45"/>
      <c r="H837" s="45"/>
      <c r="I837" s="45"/>
      <c r="J837" s="45"/>
    </row>
    <row r="838" spans="1:10" ht="13.5" customHeight="1" thickBot="1" x14ac:dyDescent="0.25">
      <c r="A838" s="66" t="s">
        <v>18860</v>
      </c>
      <c r="B838" s="66" t="s">
        <v>18856</v>
      </c>
      <c r="C838" s="66" t="s">
        <v>17798</v>
      </c>
      <c r="D838" s="66" t="s">
        <v>17483</v>
      </c>
      <c r="E838" s="66" t="s">
        <v>17854</v>
      </c>
      <c r="F838" s="66"/>
      <c r="G838" s="45"/>
      <c r="H838" s="45"/>
      <c r="I838" s="45"/>
      <c r="J838" s="45"/>
    </row>
    <row r="839" spans="1:10" ht="14.1" customHeight="1" thickBot="1" x14ac:dyDescent="0.25">
      <c r="A839" s="99" t="s">
        <v>14829</v>
      </c>
      <c r="B839" s="67" t="s">
        <v>8529</v>
      </c>
      <c r="C839" s="76">
        <v>44391</v>
      </c>
      <c r="D839" s="99" t="s">
        <v>9387</v>
      </c>
      <c r="E839" s="67" t="s">
        <v>13095</v>
      </c>
      <c r="F839" s="66" t="s">
        <v>3082</v>
      </c>
      <c r="G839" s="45"/>
      <c r="H839" s="45"/>
      <c r="I839" s="45"/>
      <c r="J839" s="45"/>
    </row>
    <row r="840" spans="1:10" ht="14.1" customHeight="1" thickBot="1" x14ac:dyDescent="0.25">
      <c r="A840" s="100"/>
      <c r="B840" s="67" t="s">
        <v>1786</v>
      </c>
      <c r="C840" s="88">
        <f>IF(C839="","",IF(AND(MONTH(C839)&gt;=1,MONTH(C839)&lt;=3),1,IF(AND(MONTH(C839)&gt;=4,MONTH(C839)&lt;=6),2,IF(AND(MONTH(C839)&gt;=7,MONTH(C839)&lt;=9),3,4))))</f>
        <v>3</v>
      </c>
      <c r="D840" s="100"/>
      <c r="E840" s="67" t="s">
        <v>2418</v>
      </c>
      <c r="F840" s="66" t="s">
        <v>11113</v>
      </c>
      <c r="G840" s="45"/>
      <c r="H840" s="45"/>
      <c r="I840" s="45"/>
      <c r="J840" s="45"/>
    </row>
    <row r="841" spans="1:10" ht="14.1" customHeight="1" thickBot="1" x14ac:dyDescent="0.25">
      <c r="A841" s="100"/>
      <c r="B841" s="67" t="s">
        <v>12943</v>
      </c>
      <c r="C841" s="76">
        <v>44407</v>
      </c>
      <c r="D841" s="100"/>
      <c r="E841" s="67" t="s">
        <v>3075</v>
      </c>
      <c r="F841" s="66" t="s">
        <v>11113</v>
      </c>
      <c r="G841" s="45"/>
      <c r="H841" s="45"/>
      <c r="I841" s="45"/>
      <c r="J841" s="45"/>
    </row>
    <row r="842" spans="1:10" ht="14.1" customHeight="1" thickBot="1" x14ac:dyDescent="0.25">
      <c r="A842" s="100"/>
      <c r="B842" s="67" t="s">
        <v>1786</v>
      </c>
      <c r="C842" s="88">
        <f>IF(C841="","",IF(AND(MONTH(C841)&gt;=1,MONTH(C841)&lt;=3),1,IF(AND(MONTH(C841)&gt;=4,MONTH(C841)&lt;=6),2,IF(AND(MONTH(C841)&gt;=7,MONTH(C841)&lt;=9),3,4))))</f>
        <v>3</v>
      </c>
      <c r="D842" s="100"/>
      <c r="E842" s="67" t="s">
        <v>13194</v>
      </c>
      <c r="F842" s="66" t="s">
        <v>11113</v>
      </c>
      <c r="G842" s="45"/>
      <c r="H842" s="45"/>
      <c r="I842" s="45"/>
      <c r="J842" s="45"/>
    </row>
    <row r="843" spans="1:10" ht="14.1" customHeight="1" thickBot="1" x14ac:dyDescent="0.25">
      <c r="A843" s="45"/>
      <c r="B843" s="45"/>
      <c r="C843" s="45"/>
      <c r="D843" s="45"/>
      <c r="E843" s="45"/>
      <c r="F843" s="45"/>
      <c r="G843" s="45"/>
      <c r="H843" s="45"/>
      <c r="I843" s="45"/>
      <c r="J843" s="45"/>
    </row>
    <row r="844" spans="1:10" ht="14.1" customHeight="1" thickBot="1" x14ac:dyDescent="0.25">
      <c r="A844" s="72" t="s">
        <v>15736</v>
      </c>
      <c r="B844" s="72" t="s">
        <v>16147</v>
      </c>
      <c r="C844" s="72" t="s">
        <v>15642</v>
      </c>
      <c r="D844" s="72" t="s">
        <v>15252</v>
      </c>
      <c r="E844" s="72" t="s">
        <v>6933</v>
      </c>
      <c r="F844" s="72" t="s">
        <v>15281</v>
      </c>
      <c r="G844" s="45"/>
      <c r="H844" s="45"/>
      <c r="I844" s="45"/>
      <c r="J844" s="45"/>
    </row>
    <row r="845" spans="1:10" ht="14.1" customHeight="1" x14ac:dyDescent="0.2">
      <c r="A845" s="81">
        <v>39121407</v>
      </c>
      <c r="B845" s="69" t="str">
        <f t="shared" ref="B845:B850" ca="1" si="32">IFERROR(INDEX(UNSPSCDes,MATCH(INDIRECT(ADDRESS(ROW(),COLUMN()-1,4)),UNSPSCCode,0)),"")</f>
        <v>Strips de conexiones</v>
      </c>
      <c r="C845" s="81" t="s">
        <v>1449</v>
      </c>
      <c r="D845" s="81">
        <v>6</v>
      </c>
      <c r="E845" s="71">
        <v>1000</v>
      </c>
      <c r="F845" s="70">
        <f t="shared" ref="F845:F850" ca="1" si="33">INDIRECT(ADDRESS(ROW(),COLUMN()-2,4))*INDIRECT(ADDRESS(ROW(),COLUMN()-1,4))</f>
        <v>6000</v>
      </c>
      <c r="G845" s="45"/>
      <c r="H845" s="45"/>
      <c r="I845" s="45"/>
      <c r="J845" s="45"/>
    </row>
    <row r="846" spans="1:10" ht="13.5" customHeight="1" x14ac:dyDescent="0.2">
      <c r="A846" s="81">
        <v>39121409</v>
      </c>
      <c r="B846" s="69" t="str">
        <f t="shared" ca="1" si="32"/>
        <v>Conectores de cables eléctricos</v>
      </c>
      <c r="C846" s="81" t="s">
        <v>1449</v>
      </c>
      <c r="D846" s="81">
        <v>17</v>
      </c>
      <c r="E846" s="71">
        <v>335</v>
      </c>
      <c r="F846" s="70">
        <f t="shared" ca="1" si="33"/>
        <v>5695</v>
      </c>
      <c r="G846" s="45"/>
      <c r="H846" s="45"/>
      <c r="I846" s="45"/>
      <c r="J846" s="45"/>
    </row>
    <row r="847" spans="1:10" ht="13.5" customHeight="1" x14ac:dyDescent="0.2">
      <c r="A847" s="81">
        <v>39121409</v>
      </c>
      <c r="B847" s="69" t="str">
        <f t="shared" ca="1" si="32"/>
        <v>Conectores de cables eléctricos</v>
      </c>
      <c r="C847" s="81" t="s">
        <v>1449</v>
      </c>
      <c r="D847" s="81">
        <v>17</v>
      </c>
      <c r="E847" s="71">
        <v>335</v>
      </c>
      <c r="F847" s="70">
        <f t="shared" ca="1" si="33"/>
        <v>5695</v>
      </c>
      <c r="G847" s="45"/>
      <c r="H847" s="45"/>
      <c r="I847" s="45"/>
      <c r="J847" s="45"/>
    </row>
    <row r="848" spans="1:10" ht="13.5" customHeight="1" x14ac:dyDescent="0.2">
      <c r="A848" s="81">
        <v>39121529</v>
      </c>
      <c r="B848" s="69" t="str">
        <f t="shared" ca="1" si="32"/>
        <v>Contactores</v>
      </c>
      <c r="C848" s="81" t="s">
        <v>1449</v>
      </c>
      <c r="D848" s="81">
        <v>8</v>
      </c>
      <c r="E848" s="71">
        <v>450</v>
      </c>
      <c r="F848" s="70">
        <f t="shared" ca="1" si="33"/>
        <v>3600</v>
      </c>
      <c r="G848" s="45"/>
      <c r="H848" s="45"/>
      <c r="I848" s="45"/>
      <c r="J848" s="45"/>
    </row>
    <row r="849" spans="1:10" ht="13.5" customHeight="1" x14ac:dyDescent="0.2">
      <c r="A849" s="81">
        <v>39121011</v>
      </c>
      <c r="B849" s="69" t="str">
        <f t="shared" ca="1" si="32"/>
        <v>Fuentes ininterrumpibles de potencia</v>
      </c>
      <c r="C849" s="81" t="s">
        <v>1449</v>
      </c>
      <c r="D849" s="81">
        <v>2</v>
      </c>
      <c r="E849" s="71">
        <v>150000</v>
      </c>
      <c r="F849" s="70">
        <f t="shared" ca="1" si="33"/>
        <v>300000</v>
      </c>
      <c r="G849" s="45"/>
      <c r="H849" s="45"/>
      <c r="I849" s="45"/>
      <c r="J849" s="45"/>
    </row>
    <row r="850" spans="1:10" ht="13.5" customHeight="1" x14ac:dyDescent="0.2">
      <c r="A850" s="81">
        <v>39121009</v>
      </c>
      <c r="B850" s="69" t="str">
        <f t="shared" ca="1" si="32"/>
        <v>Reguladores eléctricos o de potencia</v>
      </c>
      <c r="C850" s="81" t="s">
        <v>1449</v>
      </c>
      <c r="D850" s="81">
        <v>1</v>
      </c>
      <c r="E850" s="71">
        <v>25000</v>
      </c>
      <c r="F850" s="70">
        <f t="shared" ca="1" si="33"/>
        <v>25000</v>
      </c>
      <c r="G850" s="45"/>
      <c r="H850" s="45"/>
      <c r="I850" s="45"/>
      <c r="J850" s="45"/>
    </row>
    <row r="851" spans="1:10" ht="14.1" customHeight="1" x14ac:dyDescent="0.2">
      <c r="A851" s="45"/>
      <c r="B851" s="45"/>
      <c r="C851" s="45"/>
      <c r="D851" s="45"/>
      <c r="E851" s="73" t="s">
        <v>12551</v>
      </c>
      <c r="F851" s="74">
        <f ca="1">SUM(Table350[MONTO TOTAL ESTIMADO])</f>
        <v>345990</v>
      </c>
      <c r="G851" s="45"/>
      <c r="H851" s="45" t="str">
        <f>C838</f>
        <v>Bienes</v>
      </c>
      <c r="I851" s="45" t="str">
        <f>E838</f>
        <v>No</v>
      </c>
      <c r="J851" s="45" t="str">
        <f>D838</f>
        <v>Compras Menores</v>
      </c>
    </row>
    <row r="852" spans="1:10" ht="14.1" customHeight="1" thickBot="1" x14ac:dyDescent="0.3"/>
    <row r="853" spans="1:10" ht="33.75" customHeight="1" thickBot="1" x14ac:dyDescent="0.25">
      <c r="A853" s="64" t="s">
        <v>16383</v>
      </c>
      <c r="B853" s="64" t="s">
        <v>161</v>
      </c>
      <c r="C853" s="64" t="s">
        <v>11725</v>
      </c>
      <c r="D853" s="64" t="s">
        <v>14379</v>
      </c>
      <c r="E853" s="64" t="s">
        <v>10963</v>
      </c>
      <c r="F853" s="64" t="s">
        <v>11096</v>
      </c>
      <c r="G853" s="45"/>
      <c r="H853" s="45"/>
      <c r="I853" s="45"/>
      <c r="J853" s="45"/>
    </row>
    <row r="854" spans="1:10" ht="13.5" customHeight="1" thickBot="1" x14ac:dyDescent="0.25">
      <c r="A854" s="66" t="s">
        <v>18859</v>
      </c>
      <c r="B854" s="66" t="s">
        <v>18856</v>
      </c>
      <c r="C854" s="66" t="s">
        <v>6799</v>
      </c>
      <c r="D854" s="66" t="s">
        <v>17483</v>
      </c>
      <c r="E854" s="66" t="s">
        <v>8856</v>
      </c>
      <c r="F854" s="66"/>
      <c r="G854" s="45"/>
      <c r="H854" s="45"/>
      <c r="I854" s="45"/>
      <c r="J854" s="45"/>
    </row>
    <row r="855" spans="1:10" ht="14.1" customHeight="1" thickBot="1" x14ac:dyDescent="0.25">
      <c r="A855" s="99" t="s">
        <v>14829</v>
      </c>
      <c r="B855" s="67" t="s">
        <v>8529</v>
      </c>
      <c r="C855" s="76">
        <v>44261</v>
      </c>
      <c r="D855" s="99" t="s">
        <v>9387</v>
      </c>
      <c r="E855" s="67" t="s">
        <v>13095</v>
      </c>
      <c r="F855" s="66" t="s">
        <v>3082</v>
      </c>
      <c r="G855" s="45"/>
      <c r="H855" s="45"/>
      <c r="I855" s="45"/>
      <c r="J855" s="45"/>
    </row>
    <row r="856" spans="1:10" ht="14.1" customHeight="1" thickBot="1" x14ac:dyDescent="0.25">
      <c r="A856" s="100"/>
      <c r="B856" s="67" t="s">
        <v>1786</v>
      </c>
      <c r="C856" s="88">
        <f>IF(C855="","",IF(AND(MONTH(C855)&gt;=1,MONTH(C855)&lt;=3),1,IF(AND(MONTH(C855)&gt;=4,MONTH(C855)&lt;=6),2,IF(AND(MONTH(C855)&gt;=7,MONTH(C855)&lt;=9),3,4))))</f>
        <v>1</v>
      </c>
      <c r="D856" s="100"/>
      <c r="E856" s="67" t="s">
        <v>2418</v>
      </c>
      <c r="F856" s="66" t="s">
        <v>11113</v>
      </c>
      <c r="G856" s="45"/>
      <c r="H856" s="45"/>
      <c r="I856" s="45"/>
      <c r="J856" s="45"/>
    </row>
    <row r="857" spans="1:10" ht="14.1" customHeight="1" thickBot="1" x14ac:dyDescent="0.25">
      <c r="A857" s="100"/>
      <c r="B857" s="67" t="s">
        <v>12943</v>
      </c>
      <c r="C857" s="76">
        <v>44280</v>
      </c>
      <c r="D857" s="100"/>
      <c r="E857" s="67" t="s">
        <v>3075</v>
      </c>
      <c r="F857" s="66" t="s">
        <v>11113</v>
      </c>
      <c r="G857" s="45"/>
      <c r="H857" s="45"/>
      <c r="I857" s="45"/>
      <c r="J857" s="45"/>
    </row>
    <row r="858" spans="1:10" ht="14.1" customHeight="1" thickBot="1" x14ac:dyDescent="0.25">
      <c r="A858" s="100"/>
      <c r="B858" s="67" t="s">
        <v>1786</v>
      </c>
      <c r="C858" s="88">
        <f>IF(C857="","",IF(AND(MONTH(C857)&gt;=1,MONTH(C857)&lt;=3),1,IF(AND(MONTH(C857)&gt;=4,MONTH(C857)&lt;=6),2,IF(AND(MONTH(C857)&gt;=7,MONTH(C857)&lt;=9),3,4))))</f>
        <v>1</v>
      </c>
      <c r="D858" s="100"/>
      <c r="E858" s="67" t="s">
        <v>13194</v>
      </c>
      <c r="F858" s="66" t="s">
        <v>11113</v>
      </c>
      <c r="G858" s="45"/>
      <c r="H858" s="45"/>
      <c r="I858" s="45"/>
      <c r="J858" s="45"/>
    </row>
    <row r="859" spans="1:10" ht="14.1" customHeight="1" thickBot="1" x14ac:dyDescent="0.25">
      <c r="A859" s="45"/>
      <c r="B859" s="45"/>
      <c r="C859" s="45"/>
      <c r="D859" s="45"/>
      <c r="E859" s="45"/>
      <c r="F859" s="45"/>
      <c r="G859" s="45"/>
      <c r="H859" s="45"/>
      <c r="I859" s="45"/>
      <c r="J859" s="45"/>
    </row>
    <row r="860" spans="1:10" ht="14.1" customHeight="1" thickBot="1" x14ac:dyDescent="0.25">
      <c r="A860" s="72" t="s">
        <v>15736</v>
      </c>
      <c r="B860" s="72" t="s">
        <v>16147</v>
      </c>
      <c r="C860" s="72" t="s">
        <v>15642</v>
      </c>
      <c r="D860" s="72" t="s">
        <v>15252</v>
      </c>
      <c r="E860" s="72" t="s">
        <v>6933</v>
      </c>
      <c r="F860" s="72" t="s">
        <v>15281</v>
      </c>
      <c r="G860" s="45"/>
      <c r="H860" s="45"/>
      <c r="I860" s="45"/>
      <c r="J860" s="45"/>
    </row>
    <row r="861" spans="1:10" ht="13.5" customHeight="1" x14ac:dyDescent="0.2">
      <c r="A861" s="81">
        <v>72101506</v>
      </c>
      <c r="B861" s="69" t="str">
        <f ca="1">IFERROR(INDEX(UNSPSCDes,MATCH(INDIRECT(ADDRESS(ROW(),COLUMN()-1,4)),UNSPSCCode,0)),"")</f>
        <v>Servicios de mantenimiento de ascensores</v>
      </c>
      <c r="C861" s="81" t="s">
        <v>1449</v>
      </c>
      <c r="D861" s="81">
        <v>1</v>
      </c>
      <c r="E861" s="71">
        <v>80000</v>
      </c>
      <c r="F861" s="70">
        <f ca="1">INDIRECT(ADDRESS(ROW(),COLUMN()-2,4))*INDIRECT(ADDRESS(ROW(),COLUMN()-1,4))</f>
        <v>80000</v>
      </c>
      <c r="G861" s="45"/>
      <c r="H861" s="45"/>
      <c r="I861" s="45"/>
      <c r="J861" s="45"/>
    </row>
    <row r="862" spans="1:10" ht="14.1" customHeight="1" x14ac:dyDescent="0.2">
      <c r="A862" s="45"/>
      <c r="B862" s="45"/>
      <c r="C862" s="45"/>
      <c r="D862" s="45"/>
      <c r="E862" s="73" t="s">
        <v>12551</v>
      </c>
      <c r="F862" s="74">
        <f ca="1">SUM(Table351[MONTO TOTAL ESTIMADO])</f>
        <v>80000</v>
      </c>
      <c r="G862" s="45"/>
      <c r="H862" s="45" t="str">
        <f>C854</f>
        <v>Servicios</v>
      </c>
      <c r="I862" s="45" t="str">
        <f>E854</f>
        <v>Sí</v>
      </c>
      <c r="J862" s="45" t="str">
        <f>D854</f>
        <v>Compras Menores</v>
      </c>
    </row>
    <row r="863" spans="1:10" ht="14.1" customHeight="1" thickBot="1" x14ac:dyDescent="0.3"/>
    <row r="864" spans="1:10" ht="33.75" customHeight="1" thickBot="1" x14ac:dyDescent="0.25">
      <c r="A864" s="64" t="s">
        <v>16383</v>
      </c>
      <c r="B864" s="64" t="s">
        <v>161</v>
      </c>
      <c r="C864" s="64" t="s">
        <v>11725</v>
      </c>
      <c r="D864" s="64" t="s">
        <v>14379</v>
      </c>
      <c r="E864" s="64" t="s">
        <v>10963</v>
      </c>
      <c r="F864" s="64" t="s">
        <v>11096</v>
      </c>
      <c r="G864" s="45"/>
      <c r="H864" s="45"/>
      <c r="I864" s="45"/>
      <c r="J864" s="45"/>
    </row>
    <row r="865" spans="1:10" ht="13.5" customHeight="1" thickBot="1" x14ac:dyDescent="0.25">
      <c r="A865" s="66" t="s">
        <v>18853</v>
      </c>
      <c r="B865" s="66" t="s">
        <v>18856</v>
      </c>
      <c r="C865" s="66" t="s">
        <v>6799</v>
      </c>
      <c r="D865" s="66" t="s">
        <v>17483</v>
      </c>
      <c r="E865" s="66" t="s">
        <v>8856</v>
      </c>
      <c r="F865" s="66"/>
      <c r="G865" s="45"/>
      <c r="H865" s="45"/>
      <c r="I865" s="45"/>
      <c r="J865" s="45"/>
    </row>
    <row r="866" spans="1:10" ht="14.1" customHeight="1" thickBot="1" x14ac:dyDescent="0.25">
      <c r="A866" s="99" t="s">
        <v>14829</v>
      </c>
      <c r="B866" s="67" t="s">
        <v>8529</v>
      </c>
      <c r="C866" s="76">
        <v>44356</v>
      </c>
      <c r="D866" s="99" t="s">
        <v>9387</v>
      </c>
      <c r="E866" s="67" t="s">
        <v>13095</v>
      </c>
      <c r="F866" s="66" t="s">
        <v>3082</v>
      </c>
      <c r="G866" s="45"/>
      <c r="H866" s="45"/>
      <c r="I866" s="45"/>
      <c r="J866" s="45"/>
    </row>
    <row r="867" spans="1:10" ht="14.1" customHeight="1" thickBot="1" x14ac:dyDescent="0.25">
      <c r="A867" s="100"/>
      <c r="B867" s="67" t="s">
        <v>1786</v>
      </c>
      <c r="C867" s="88">
        <f>IF(C866="","",IF(AND(MONTH(C866)&gt;=1,MONTH(C866)&lt;=3),1,IF(AND(MONTH(C866)&gt;=4,MONTH(C866)&lt;=6),2,IF(AND(MONTH(C866)&gt;=7,MONTH(C866)&lt;=9),3,4))))</f>
        <v>2</v>
      </c>
      <c r="D867" s="100"/>
      <c r="E867" s="67" t="s">
        <v>2418</v>
      </c>
      <c r="F867" s="66" t="s">
        <v>11113</v>
      </c>
      <c r="G867" s="45"/>
      <c r="H867" s="45"/>
      <c r="I867" s="45"/>
      <c r="J867" s="45"/>
    </row>
    <row r="868" spans="1:10" ht="14.1" customHeight="1" thickBot="1" x14ac:dyDescent="0.25">
      <c r="A868" s="100"/>
      <c r="B868" s="67" t="s">
        <v>12943</v>
      </c>
      <c r="C868" s="76">
        <v>44370</v>
      </c>
      <c r="D868" s="100"/>
      <c r="E868" s="67" t="s">
        <v>3075</v>
      </c>
      <c r="F868" s="66" t="s">
        <v>11113</v>
      </c>
      <c r="G868" s="45"/>
      <c r="H868" s="45"/>
      <c r="I868" s="45"/>
      <c r="J868" s="45"/>
    </row>
    <row r="869" spans="1:10" ht="14.1" customHeight="1" thickBot="1" x14ac:dyDescent="0.25">
      <c r="A869" s="100"/>
      <c r="B869" s="67" t="s">
        <v>1786</v>
      </c>
      <c r="C869" s="88">
        <f>IF(C868="","",IF(AND(MONTH(C868)&gt;=1,MONTH(C868)&lt;=3),1,IF(AND(MONTH(C868)&gt;=4,MONTH(C868)&lt;=6),2,IF(AND(MONTH(C868)&gt;=7,MONTH(C868)&lt;=9),3,4))))</f>
        <v>2</v>
      </c>
      <c r="D869" s="100"/>
      <c r="E869" s="67" t="s">
        <v>13194</v>
      </c>
      <c r="F869" s="66" t="s">
        <v>11113</v>
      </c>
      <c r="G869" s="45"/>
      <c r="H869" s="45"/>
      <c r="I869" s="45"/>
      <c r="J869" s="45"/>
    </row>
    <row r="870" spans="1:10" ht="14.1" customHeight="1" thickBot="1" x14ac:dyDescent="0.25">
      <c r="A870" s="45"/>
      <c r="B870" s="45"/>
      <c r="C870" s="45"/>
      <c r="D870" s="45"/>
      <c r="E870" s="45"/>
      <c r="F870" s="45"/>
      <c r="G870" s="45"/>
      <c r="H870" s="45"/>
      <c r="I870" s="45"/>
      <c r="J870" s="45"/>
    </row>
    <row r="871" spans="1:10" ht="14.1" customHeight="1" thickBot="1" x14ac:dyDescent="0.25">
      <c r="A871" s="72" t="s">
        <v>15736</v>
      </c>
      <c r="B871" s="72" t="s">
        <v>16147</v>
      </c>
      <c r="C871" s="72" t="s">
        <v>15642</v>
      </c>
      <c r="D871" s="72" t="s">
        <v>15252</v>
      </c>
      <c r="E871" s="72" t="s">
        <v>6933</v>
      </c>
      <c r="F871" s="72" t="s">
        <v>15281</v>
      </c>
      <c r="G871" s="45"/>
      <c r="H871" s="45"/>
      <c r="I871" s="45"/>
      <c r="J871" s="45"/>
    </row>
    <row r="872" spans="1:10" ht="13.5" customHeight="1" x14ac:dyDescent="0.2">
      <c r="A872" s="81">
        <v>72102201</v>
      </c>
      <c r="B872" s="69" t="str">
        <f ca="1">IFERROR(INDEX(UNSPSCDes,MATCH(INDIRECT(ADDRESS(ROW(),COLUMN()-1,4)),UNSPSCCode,0)),"")</f>
        <v>Instalación o servicio de sistemas de energía eléctrica</v>
      </c>
      <c r="C872" s="81" t="s">
        <v>1449</v>
      </c>
      <c r="D872" s="81">
        <v>1</v>
      </c>
      <c r="E872" s="71">
        <v>456000</v>
      </c>
      <c r="F872" s="70">
        <f ca="1">INDIRECT(ADDRESS(ROW(),COLUMN()-2,4))*INDIRECT(ADDRESS(ROW(),COLUMN()-1,4))</f>
        <v>456000</v>
      </c>
      <c r="G872" s="45"/>
      <c r="H872" s="45"/>
      <c r="I872" s="45"/>
      <c r="J872" s="45"/>
    </row>
    <row r="873" spans="1:10" ht="14.1" customHeight="1" x14ac:dyDescent="0.2">
      <c r="A873" s="45"/>
      <c r="B873" s="45"/>
      <c r="C873" s="45"/>
      <c r="D873" s="45"/>
      <c r="E873" s="73" t="s">
        <v>12551</v>
      </c>
      <c r="F873" s="74">
        <f ca="1">SUM(Table352[MONTO TOTAL ESTIMADO])</f>
        <v>456000</v>
      </c>
      <c r="G873" s="45"/>
      <c r="H873" s="45" t="str">
        <f>C865</f>
        <v>Servicios</v>
      </c>
      <c r="I873" s="45" t="str">
        <f>E865</f>
        <v>Sí</v>
      </c>
      <c r="J873" s="45" t="str">
        <f>D865</f>
        <v>Compras Menores</v>
      </c>
    </row>
    <row r="874" spans="1:10" ht="14.1" customHeight="1" thickBot="1" x14ac:dyDescent="0.3"/>
    <row r="875" spans="1:10" ht="33.75" customHeight="1" thickBot="1" x14ac:dyDescent="0.25">
      <c r="A875" s="64" t="s">
        <v>16383</v>
      </c>
      <c r="B875" s="64" t="s">
        <v>161</v>
      </c>
      <c r="C875" s="64" t="s">
        <v>11725</v>
      </c>
      <c r="D875" s="64" t="s">
        <v>14379</v>
      </c>
      <c r="E875" s="64" t="s">
        <v>10963</v>
      </c>
      <c r="F875" s="64" t="s">
        <v>11096</v>
      </c>
      <c r="G875" s="45"/>
      <c r="H875" s="45"/>
      <c r="I875" s="45"/>
      <c r="J875" s="45"/>
    </row>
    <row r="876" spans="1:10" ht="13.5" customHeight="1" thickBot="1" x14ac:dyDescent="0.25">
      <c r="A876" s="85" t="s">
        <v>18852</v>
      </c>
      <c r="B876" s="66" t="s">
        <v>18856</v>
      </c>
      <c r="C876" s="66" t="s">
        <v>6799</v>
      </c>
      <c r="D876" s="66" t="s">
        <v>17483</v>
      </c>
      <c r="E876" s="66" t="s">
        <v>8856</v>
      </c>
      <c r="F876" s="66"/>
      <c r="G876" s="45"/>
      <c r="H876" s="45"/>
      <c r="I876" s="45"/>
      <c r="J876" s="45"/>
    </row>
    <row r="877" spans="1:10" ht="14.1" customHeight="1" thickBot="1" x14ac:dyDescent="0.25">
      <c r="A877" s="99" t="s">
        <v>14829</v>
      </c>
      <c r="B877" s="67" t="s">
        <v>8529</v>
      </c>
      <c r="C877" s="76">
        <v>44454</v>
      </c>
      <c r="D877" s="99" t="s">
        <v>9387</v>
      </c>
      <c r="E877" s="67" t="s">
        <v>13095</v>
      </c>
      <c r="F877" s="66" t="s">
        <v>3082</v>
      </c>
      <c r="G877" s="45"/>
      <c r="H877" s="45"/>
      <c r="I877" s="45"/>
      <c r="J877" s="45"/>
    </row>
    <row r="878" spans="1:10" ht="14.1" customHeight="1" thickBot="1" x14ac:dyDescent="0.25">
      <c r="A878" s="100"/>
      <c r="B878" s="67" t="s">
        <v>1786</v>
      </c>
      <c r="C878" s="88">
        <f>IF(C877="","",IF(AND(MONTH(C877)&gt;=1,MONTH(C877)&lt;=3),1,IF(AND(MONTH(C877)&gt;=4,MONTH(C877)&lt;=6),2,IF(AND(MONTH(C877)&gt;=7,MONTH(C877)&lt;=9),3,4))))</f>
        <v>3</v>
      </c>
      <c r="D878" s="100"/>
      <c r="E878" s="67" t="s">
        <v>2418</v>
      </c>
      <c r="F878" s="66" t="s">
        <v>11113</v>
      </c>
      <c r="G878" s="45"/>
      <c r="H878" s="45"/>
      <c r="I878" s="45"/>
      <c r="J878" s="45"/>
    </row>
    <row r="879" spans="1:10" ht="14.1" customHeight="1" thickBot="1" x14ac:dyDescent="0.25">
      <c r="A879" s="100"/>
      <c r="B879" s="67" t="s">
        <v>12943</v>
      </c>
      <c r="C879" s="76">
        <v>44476</v>
      </c>
      <c r="D879" s="100"/>
      <c r="E879" s="67" t="s">
        <v>3075</v>
      </c>
      <c r="F879" s="66" t="s">
        <v>11113</v>
      </c>
      <c r="G879" s="45"/>
      <c r="H879" s="45"/>
      <c r="I879" s="45"/>
      <c r="J879" s="45"/>
    </row>
    <row r="880" spans="1:10" ht="14.1" customHeight="1" thickBot="1" x14ac:dyDescent="0.25">
      <c r="A880" s="100"/>
      <c r="B880" s="67" t="s">
        <v>1786</v>
      </c>
      <c r="C880" s="88">
        <f>IF(C879="","",IF(AND(MONTH(C879)&gt;=1,MONTH(C879)&lt;=3),1,IF(AND(MONTH(C879)&gt;=4,MONTH(C879)&lt;=6),2,IF(AND(MONTH(C879)&gt;=7,MONTH(C879)&lt;=9),3,4))))</f>
        <v>4</v>
      </c>
      <c r="D880" s="100"/>
      <c r="E880" s="67" t="s">
        <v>13194</v>
      </c>
      <c r="F880" s="66" t="s">
        <v>11113</v>
      </c>
      <c r="G880" s="45"/>
      <c r="H880" s="45"/>
      <c r="I880" s="45"/>
      <c r="J880" s="45"/>
    </row>
    <row r="881" spans="1:10" ht="14.1" customHeight="1" thickBot="1" x14ac:dyDescent="0.25">
      <c r="A881" s="45"/>
      <c r="B881" s="45"/>
      <c r="C881" s="45"/>
      <c r="D881" s="45"/>
      <c r="E881" s="45"/>
      <c r="F881" s="45"/>
      <c r="G881" s="45"/>
      <c r="H881" s="45"/>
      <c r="I881" s="45"/>
      <c r="J881" s="45"/>
    </row>
    <row r="882" spans="1:10" ht="14.1" customHeight="1" thickBot="1" x14ac:dyDescent="0.25">
      <c r="A882" s="72" t="s">
        <v>15736</v>
      </c>
      <c r="B882" s="72" t="s">
        <v>16147</v>
      </c>
      <c r="C882" s="72" t="s">
        <v>15642</v>
      </c>
      <c r="D882" s="72" t="s">
        <v>15252</v>
      </c>
      <c r="E882" s="72" t="s">
        <v>6933</v>
      </c>
      <c r="F882" s="72" t="s">
        <v>15281</v>
      </c>
      <c r="G882" s="45"/>
      <c r="H882" s="45"/>
      <c r="I882" s="45"/>
      <c r="J882" s="45"/>
    </row>
    <row r="883" spans="1:10" ht="27" customHeight="1" x14ac:dyDescent="0.2">
      <c r="A883" s="81">
        <v>72102305</v>
      </c>
      <c r="B883" s="69" t="str">
        <f ca="1">IFERROR(INDEX(UNSPSCDes,MATCH(INDIRECT(ADDRESS(ROW(),COLUMN()-1,4)),UNSPSCCode,0)),"")</f>
        <v>Servicios de reparación, mantenimiento o reparación de aire acondicionado</v>
      </c>
      <c r="C883" s="81" t="s">
        <v>1449</v>
      </c>
      <c r="D883" s="81">
        <v>1</v>
      </c>
      <c r="E883" s="71">
        <v>665000</v>
      </c>
      <c r="F883" s="70">
        <f ca="1">INDIRECT(ADDRESS(ROW(),COLUMN()-2,4))*INDIRECT(ADDRESS(ROW(),COLUMN()-1,4))</f>
        <v>665000</v>
      </c>
      <c r="G883" s="45"/>
      <c r="H883" s="45"/>
      <c r="I883" s="45"/>
      <c r="J883" s="45"/>
    </row>
    <row r="884" spans="1:10" ht="14.1" customHeight="1" x14ac:dyDescent="0.2">
      <c r="A884" s="45"/>
      <c r="B884" s="45"/>
      <c r="C884" s="45"/>
      <c r="D884" s="45"/>
      <c r="E884" s="73" t="s">
        <v>12551</v>
      </c>
      <c r="F884" s="74">
        <f ca="1">SUM(Table354[MONTO TOTAL ESTIMADO])</f>
        <v>665000</v>
      </c>
      <c r="G884" s="45"/>
      <c r="H884" s="45" t="str">
        <f>C876</f>
        <v>Servicios</v>
      </c>
      <c r="I884" s="45" t="str">
        <f>E876</f>
        <v>Sí</v>
      </c>
      <c r="J884" s="45" t="str">
        <f>D876</f>
        <v>Compras Menores</v>
      </c>
    </row>
    <row r="885" spans="1:10" ht="14.1" customHeight="1" thickBot="1" x14ac:dyDescent="0.3"/>
    <row r="886" spans="1:10" ht="33.75" customHeight="1" thickBot="1" x14ac:dyDescent="0.25">
      <c r="A886" s="64" t="s">
        <v>16383</v>
      </c>
      <c r="B886" s="64" t="s">
        <v>161</v>
      </c>
      <c r="C886" s="64" t="s">
        <v>11725</v>
      </c>
      <c r="D886" s="64" t="s">
        <v>14379</v>
      </c>
      <c r="E886" s="64" t="s">
        <v>10963</v>
      </c>
      <c r="F886" s="64" t="s">
        <v>11096</v>
      </c>
      <c r="G886" s="45"/>
      <c r="H886" s="45"/>
      <c r="I886" s="45"/>
      <c r="J886" s="45"/>
    </row>
    <row r="887" spans="1:10" ht="13.5" customHeight="1" thickBot="1" x14ac:dyDescent="0.25">
      <c r="A887" s="66" t="s">
        <v>18854</v>
      </c>
      <c r="B887" s="66" t="s">
        <v>18856</v>
      </c>
      <c r="C887" s="66" t="s">
        <v>6799</v>
      </c>
      <c r="D887" s="66" t="s">
        <v>10172</v>
      </c>
      <c r="E887" s="66" t="s">
        <v>17854</v>
      </c>
      <c r="F887" s="66"/>
      <c r="G887" s="45"/>
      <c r="H887" s="45"/>
      <c r="I887" s="45"/>
      <c r="J887" s="45"/>
    </row>
    <row r="888" spans="1:10" ht="14.1" customHeight="1" thickBot="1" x14ac:dyDescent="0.25">
      <c r="A888" s="99" t="s">
        <v>14829</v>
      </c>
      <c r="B888" s="67" t="s">
        <v>8529</v>
      </c>
      <c r="C888" s="76">
        <v>44427</v>
      </c>
      <c r="D888" s="99" t="s">
        <v>9387</v>
      </c>
      <c r="E888" s="67" t="s">
        <v>13095</v>
      </c>
      <c r="F888" s="66" t="s">
        <v>3082</v>
      </c>
      <c r="G888" s="45"/>
      <c r="H888" s="45"/>
      <c r="I888" s="45"/>
      <c r="J888" s="45"/>
    </row>
    <row r="889" spans="1:10" ht="14.1" customHeight="1" thickBot="1" x14ac:dyDescent="0.25">
      <c r="A889" s="100"/>
      <c r="B889" s="67" t="s">
        <v>1786</v>
      </c>
      <c r="C889" s="89">
        <f>IF(C888="","",IF(AND(MONTH(C888)&gt;=1,MONTH(C888)&lt;=3),1,IF(AND(MONTH(C888)&gt;=4,MONTH(C888)&lt;=6),2,IF(AND(MONTH(C888)&gt;=7,MONTH(C888)&lt;=9),3,4))))</f>
        <v>3</v>
      </c>
      <c r="D889" s="100"/>
      <c r="E889" s="67" t="s">
        <v>2418</v>
      </c>
      <c r="F889" s="66" t="s">
        <v>11113</v>
      </c>
      <c r="G889" s="45"/>
      <c r="H889" s="45"/>
      <c r="I889" s="45"/>
      <c r="J889" s="45"/>
    </row>
    <row r="890" spans="1:10" ht="14.1" customHeight="1" thickBot="1" x14ac:dyDescent="0.25">
      <c r="A890" s="100"/>
      <c r="B890" s="67" t="s">
        <v>12943</v>
      </c>
      <c r="C890" s="76">
        <v>44434</v>
      </c>
      <c r="D890" s="100"/>
      <c r="E890" s="67" t="s">
        <v>3075</v>
      </c>
      <c r="F890" s="66" t="s">
        <v>11113</v>
      </c>
      <c r="G890" s="45"/>
      <c r="H890" s="45"/>
      <c r="I890" s="45"/>
      <c r="J890" s="45"/>
    </row>
    <row r="891" spans="1:10" ht="14.1" customHeight="1" thickBot="1" x14ac:dyDescent="0.25">
      <c r="A891" s="100"/>
      <c r="B891" s="67" t="s">
        <v>1786</v>
      </c>
      <c r="C891" s="89">
        <f>IF(C890="","",IF(AND(MONTH(C890)&gt;=1,MONTH(C890)&lt;=3),1,IF(AND(MONTH(C890)&gt;=4,MONTH(C890)&lt;=6),2,IF(AND(MONTH(C890)&gt;=7,MONTH(C890)&lt;=9),3,4))))</f>
        <v>3</v>
      </c>
      <c r="D891" s="100"/>
      <c r="E891" s="67" t="s">
        <v>13194</v>
      </c>
      <c r="F891" s="66" t="s">
        <v>11113</v>
      </c>
      <c r="G891" s="45"/>
      <c r="H891" s="45"/>
      <c r="I891" s="45"/>
      <c r="J891" s="45"/>
    </row>
    <row r="892" spans="1:10" ht="14.1" customHeight="1" thickBot="1" x14ac:dyDescent="0.25">
      <c r="A892" s="45"/>
      <c r="B892" s="45"/>
      <c r="C892" s="45"/>
      <c r="D892" s="45"/>
      <c r="E892" s="45"/>
      <c r="F892" s="45"/>
      <c r="G892" s="45"/>
      <c r="H892" s="45"/>
      <c r="I892" s="45"/>
      <c r="J892" s="45"/>
    </row>
    <row r="893" spans="1:10" ht="14.1" customHeight="1" thickBot="1" x14ac:dyDescent="0.25">
      <c r="A893" s="72" t="s">
        <v>15736</v>
      </c>
      <c r="B893" s="72" t="s">
        <v>16147</v>
      </c>
      <c r="C893" s="72" t="s">
        <v>15642</v>
      </c>
      <c r="D893" s="72" t="s">
        <v>15252</v>
      </c>
      <c r="E893" s="72" t="s">
        <v>6933</v>
      </c>
      <c r="F893" s="72" t="s">
        <v>15281</v>
      </c>
      <c r="G893" s="45"/>
      <c r="H893" s="45"/>
      <c r="I893" s="45"/>
      <c r="J893" s="45"/>
    </row>
    <row r="894" spans="1:10" ht="14.1" customHeight="1" x14ac:dyDescent="0.2">
      <c r="A894" s="81">
        <v>80121704</v>
      </c>
      <c r="B894" s="69" t="str">
        <f ca="1">IFERROR(INDEX(UNSPSCDes,MATCH(INDIRECT(ADDRESS(ROW(),COLUMN()-1,4)),UNSPSCCode,0)),"")</f>
        <v>Servicios legales sobre contratos</v>
      </c>
      <c r="C894" s="81" t="s">
        <v>1449</v>
      </c>
      <c r="D894" s="81">
        <v>15</v>
      </c>
      <c r="E894" s="71">
        <v>6000</v>
      </c>
      <c r="F894" s="70">
        <f ca="1">INDIRECT(ADDRESS(ROW(),COLUMN()-2,4))*INDIRECT(ADDRESS(ROW(),COLUMN()-1,4))</f>
        <v>90000</v>
      </c>
      <c r="G894" s="45"/>
      <c r="H894" s="45"/>
      <c r="I894" s="45"/>
      <c r="J894" s="45"/>
    </row>
    <row r="895" spans="1:10" ht="14.1" customHeight="1" x14ac:dyDescent="0.2">
      <c r="A895" s="45"/>
      <c r="B895" s="45"/>
      <c r="C895" s="45"/>
      <c r="D895" s="45"/>
      <c r="E895" s="73" t="s">
        <v>12551</v>
      </c>
      <c r="F895" s="74">
        <f ca="1">SUM(Table353[MONTO TOTAL ESTIMADO])</f>
        <v>90000</v>
      </c>
      <c r="G895" s="45"/>
      <c r="H895" s="45" t="str">
        <f>C887</f>
        <v>Servicios</v>
      </c>
      <c r="I895" s="45" t="str">
        <f>E887</f>
        <v>No</v>
      </c>
      <c r="J895" s="45" t="str">
        <f>D887</f>
        <v>Compras por debajo del Umbral</v>
      </c>
    </row>
    <row r="896" spans="1:10" ht="14.1" customHeight="1" thickBot="1" x14ac:dyDescent="0.3"/>
    <row r="897" spans="1:10" ht="33.75" customHeight="1" thickBot="1" x14ac:dyDescent="0.25">
      <c r="A897" s="64" t="s">
        <v>16383</v>
      </c>
      <c r="B897" s="64" t="s">
        <v>161</v>
      </c>
      <c r="C897" s="64" t="s">
        <v>11725</v>
      </c>
      <c r="D897" s="64" t="s">
        <v>14379</v>
      </c>
      <c r="E897" s="64" t="s">
        <v>10963</v>
      </c>
      <c r="F897" s="64" t="s">
        <v>11096</v>
      </c>
      <c r="G897" s="45"/>
      <c r="H897" s="45"/>
      <c r="I897" s="45"/>
      <c r="J897" s="45"/>
    </row>
    <row r="898" spans="1:10" ht="13.5" customHeight="1" thickBot="1" x14ac:dyDescent="0.25">
      <c r="A898" s="66" t="s">
        <v>18854</v>
      </c>
      <c r="B898" s="66" t="s">
        <v>18856</v>
      </c>
      <c r="C898" s="66" t="s">
        <v>6799</v>
      </c>
      <c r="D898" s="66" t="s">
        <v>10172</v>
      </c>
      <c r="E898" s="66" t="s">
        <v>17854</v>
      </c>
      <c r="F898" s="66"/>
      <c r="G898" s="45"/>
      <c r="H898" s="45"/>
      <c r="I898" s="45"/>
      <c r="J898" s="45"/>
    </row>
    <row r="899" spans="1:10" ht="14.1" customHeight="1" thickBot="1" x14ac:dyDescent="0.25">
      <c r="A899" s="99" t="s">
        <v>14829</v>
      </c>
      <c r="B899" s="67" t="s">
        <v>8529</v>
      </c>
      <c r="C899" s="76">
        <v>44298</v>
      </c>
      <c r="D899" s="99" t="s">
        <v>9387</v>
      </c>
      <c r="E899" s="67" t="s">
        <v>13095</v>
      </c>
      <c r="F899" s="66" t="s">
        <v>3082</v>
      </c>
      <c r="G899" s="45"/>
      <c r="H899" s="45"/>
      <c r="I899" s="45"/>
      <c r="J899" s="45"/>
    </row>
    <row r="900" spans="1:10" ht="14.1" customHeight="1" thickBot="1" x14ac:dyDescent="0.25">
      <c r="A900" s="100"/>
      <c r="B900" s="67" t="s">
        <v>1786</v>
      </c>
      <c r="C900" s="89">
        <f>IF(C899="","",IF(AND(MONTH(C899)&gt;=1,MONTH(C899)&lt;=3),1,IF(AND(MONTH(C899)&gt;=4,MONTH(C899)&lt;=6),2,IF(AND(MONTH(C899)&gt;=7,MONTH(C899)&lt;=9),3,4))))</f>
        <v>2</v>
      </c>
      <c r="D900" s="100"/>
      <c r="E900" s="67" t="s">
        <v>2418</v>
      </c>
      <c r="F900" s="66" t="s">
        <v>11113</v>
      </c>
      <c r="G900" s="45"/>
      <c r="H900" s="45"/>
      <c r="I900" s="45"/>
      <c r="J900" s="45"/>
    </row>
    <row r="901" spans="1:10" ht="14.1" customHeight="1" thickBot="1" x14ac:dyDescent="0.25">
      <c r="A901" s="100"/>
      <c r="B901" s="67" t="s">
        <v>12943</v>
      </c>
      <c r="C901" s="76">
        <v>44306</v>
      </c>
      <c r="D901" s="100"/>
      <c r="E901" s="67" t="s">
        <v>3075</v>
      </c>
      <c r="F901" s="66" t="s">
        <v>11113</v>
      </c>
      <c r="G901" s="45"/>
      <c r="H901" s="45"/>
      <c r="I901" s="45"/>
      <c r="J901" s="45"/>
    </row>
    <row r="902" spans="1:10" ht="14.1" customHeight="1" thickBot="1" x14ac:dyDescent="0.25">
      <c r="A902" s="100"/>
      <c r="B902" s="67" t="s">
        <v>1786</v>
      </c>
      <c r="C902" s="89">
        <f>IF(C901="","",IF(AND(MONTH(C901)&gt;=1,MONTH(C901)&lt;=3),1,IF(AND(MONTH(C901)&gt;=4,MONTH(C901)&lt;=6),2,IF(AND(MONTH(C901)&gt;=7,MONTH(C901)&lt;=9),3,4))))</f>
        <v>2</v>
      </c>
      <c r="D902" s="100"/>
      <c r="E902" s="67" t="s">
        <v>13194</v>
      </c>
      <c r="F902" s="66" t="s">
        <v>11113</v>
      </c>
      <c r="G902" s="45"/>
      <c r="H902" s="45"/>
      <c r="I902" s="45"/>
      <c r="J902" s="45"/>
    </row>
    <row r="903" spans="1:10" ht="14.1" customHeight="1" thickBot="1" x14ac:dyDescent="0.25">
      <c r="A903" s="45"/>
      <c r="B903" s="45"/>
      <c r="C903" s="45"/>
      <c r="D903" s="45"/>
      <c r="E903" s="45"/>
      <c r="F903" s="45"/>
      <c r="G903" s="45"/>
      <c r="H903" s="45"/>
      <c r="I903" s="45"/>
      <c r="J903" s="45"/>
    </row>
    <row r="904" spans="1:10" ht="14.1" customHeight="1" thickBot="1" x14ac:dyDescent="0.25">
      <c r="A904" s="72" t="s">
        <v>15736</v>
      </c>
      <c r="B904" s="72" t="s">
        <v>16147</v>
      </c>
      <c r="C904" s="72" t="s">
        <v>15642</v>
      </c>
      <c r="D904" s="72" t="s">
        <v>15252</v>
      </c>
      <c r="E904" s="72" t="s">
        <v>6933</v>
      </c>
      <c r="F904" s="72" t="s">
        <v>15281</v>
      </c>
      <c r="G904" s="45"/>
      <c r="H904" s="45"/>
      <c r="I904" s="45"/>
      <c r="J904" s="45"/>
    </row>
    <row r="905" spans="1:10" ht="14.1" customHeight="1" x14ac:dyDescent="0.2">
      <c r="A905" s="81">
        <v>80121704</v>
      </c>
      <c r="B905" s="69" t="str">
        <f ca="1">IFERROR(INDEX(UNSPSCDes,MATCH(INDIRECT(ADDRESS(ROW(),COLUMN()-1,4)),UNSPSCCode,0)),"")</f>
        <v>Servicios legales sobre contratos</v>
      </c>
      <c r="C905" s="81" t="s">
        <v>1449</v>
      </c>
      <c r="D905" s="81">
        <v>10</v>
      </c>
      <c r="E905" s="71">
        <v>6000</v>
      </c>
      <c r="F905" s="70">
        <f ca="1">INDIRECT(ADDRESS(ROW(),COLUMN()-2,4))*INDIRECT(ADDRESS(ROW(),COLUMN()-1,4))</f>
        <v>60000</v>
      </c>
      <c r="G905" s="45"/>
      <c r="H905" s="45"/>
      <c r="I905" s="45"/>
      <c r="J905" s="45"/>
    </row>
    <row r="906" spans="1:10" ht="13.5" customHeight="1" x14ac:dyDescent="0.2">
      <c r="A906" s="81">
        <v>80121704</v>
      </c>
      <c r="B906" s="69" t="str">
        <f ca="1">IFERROR(INDEX(UNSPSCDes,MATCH(INDIRECT(ADDRESS(ROW(),COLUMN()-1,4)),UNSPSCCode,0)),"")</f>
        <v>Servicios legales sobre contratos</v>
      </c>
      <c r="C906" s="81" t="s">
        <v>1449</v>
      </c>
      <c r="D906" s="81">
        <v>30</v>
      </c>
      <c r="E906" s="71">
        <v>2000</v>
      </c>
      <c r="F906" s="70">
        <f ca="1">INDIRECT(ADDRESS(ROW(),COLUMN()-2,4))*INDIRECT(ADDRESS(ROW(),COLUMN()-1,4))</f>
        <v>60000</v>
      </c>
      <c r="G906" s="45"/>
      <c r="H906" s="45"/>
      <c r="I906" s="45"/>
      <c r="J906" s="45"/>
    </row>
    <row r="907" spans="1:10" ht="14.1" customHeight="1" x14ac:dyDescent="0.2">
      <c r="A907" s="45"/>
      <c r="B907" s="45"/>
      <c r="C907" s="45"/>
      <c r="D907" s="45"/>
      <c r="E907" s="73" t="s">
        <v>12551</v>
      </c>
      <c r="F907" s="74">
        <f ca="1">SUM(Table355[MONTO TOTAL ESTIMADO])</f>
        <v>120000</v>
      </c>
      <c r="G907" s="45"/>
      <c r="H907" s="45" t="str">
        <f>C898</f>
        <v>Servicios</v>
      </c>
      <c r="I907" s="45" t="str">
        <f>E898</f>
        <v>No</v>
      </c>
      <c r="J907" s="45" t="str">
        <f>D898</f>
        <v>Compras por debajo del Umbral</v>
      </c>
    </row>
    <row r="908" spans="1:10" ht="14.1" customHeight="1" thickBot="1" x14ac:dyDescent="0.3"/>
    <row r="909" spans="1:10" ht="33.75" customHeight="1" thickBot="1" x14ac:dyDescent="0.25">
      <c r="A909" s="64" t="s">
        <v>16383</v>
      </c>
      <c r="B909" s="64" t="s">
        <v>161</v>
      </c>
      <c r="C909" s="64" t="s">
        <v>11725</v>
      </c>
      <c r="D909" s="64" t="s">
        <v>14379</v>
      </c>
      <c r="E909" s="64" t="s">
        <v>10963</v>
      </c>
      <c r="F909" s="64" t="s">
        <v>11096</v>
      </c>
      <c r="G909" s="45"/>
      <c r="H909" s="45"/>
      <c r="I909" s="45"/>
      <c r="J909" s="45"/>
    </row>
    <row r="910" spans="1:10" ht="13.5" customHeight="1" thickBot="1" x14ac:dyDescent="0.25">
      <c r="A910" s="66" t="s">
        <v>18858</v>
      </c>
      <c r="B910" s="66" t="s">
        <v>18856</v>
      </c>
      <c r="C910" s="66" t="s">
        <v>6799</v>
      </c>
      <c r="D910" s="66" t="s">
        <v>10172</v>
      </c>
      <c r="E910" s="66" t="s">
        <v>8856</v>
      </c>
      <c r="F910" s="66"/>
      <c r="G910" s="45"/>
      <c r="H910" s="45"/>
      <c r="I910" s="45"/>
      <c r="J910" s="45"/>
    </row>
    <row r="911" spans="1:10" ht="14.1" customHeight="1" thickBot="1" x14ac:dyDescent="0.25">
      <c r="A911" s="99" t="s">
        <v>14829</v>
      </c>
      <c r="B911" s="67" t="s">
        <v>8529</v>
      </c>
      <c r="C911" s="76">
        <v>44277</v>
      </c>
      <c r="D911" s="99" t="s">
        <v>9387</v>
      </c>
      <c r="E911" s="67" t="s">
        <v>13095</v>
      </c>
      <c r="F911" s="66" t="s">
        <v>3082</v>
      </c>
      <c r="G911" s="45"/>
      <c r="H911" s="45"/>
      <c r="I911" s="45"/>
      <c r="J911" s="45"/>
    </row>
    <row r="912" spans="1:10" ht="14.1" customHeight="1" thickBot="1" x14ac:dyDescent="0.25">
      <c r="A912" s="100"/>
      <c r="B912" s="67" t="s">
        <v>1786</v>
      </c>
      <c r="C912" s="89">
        <f>IF(C911="","",IF(AND(MONTH(C911)&gt;=1,MONTH(C911)&lt;=3),1,IF(AND(MONTH(C911)&gt;=4,MONTH(C911)&lt;=6),2,IF(AND(MONTH(C911)&gt;=7,MONTH(C911)&lt;=9),3,4))))</f>
        <v>1</v>
      </c>
      <c r="D912" s="100"/>
      <c r="E912" s="67" t="s">
        <v>2418</v>
      </c>
      <c r="F912" s="66" t="s">
        <v>11113</v>
      </c>
      <c r="G912" s="45"/>
      <c r="H912" s="45"/>
      <c r="I912" s="45"/>
      <c r="J912" s="45"/>
    </row>
    <row r="913" spans="1:10" ht="14.1" customHeight="1" thickBot="1" x14ac:dyDescent="0.25">
      <c r="A913" s="100"/>
      <c r="B913" s="67" t="s">
        <v>12943</v>
      </c>
      <c r="C913" s="76">
        <v>44281</v>
      </c>
      <c r="D913" s="100"/>
      <c r="E913" s="67" t="s">
        <v>3075</v>
      </c>
      <c r="F913" s="66" t="s">
        <v>11113</v>
      </c>
      <c r="G913" s="45"/>
      <c r="H913" s="45"/>
      <c r="I913" s="45"/>
      <c r="J913" s="45"/>
    </row>
    <row r="914" spans="1:10" ht="14.1" customHeight="1" thickBot="1" x14ac:dyDescent="0.25">
      <c r="A914" s="100"/>
      <c r="B914" s="67" t="s">
        <v>1786</v>
      </c>
      <c r="C914" s="89">
        <f>IF(C913="","",IF(AND(MONTH(C913)&gt;=1,MONTH(C913)&lt;=3),1,IF(AND(MONTH(C913)&gt;=4,MONTH(C913)&lt;=6),2,IF(AND(MONTH(C913)&gt;=7,MONTH(C913)&lt;=9),3,4))))</f>
        <v>1</v>
      </c>
      <c r="D914" s="100"/>
      <c r="E914" s="67" t="s">
        <v>13194</v>
      </c>
      <c r="F914" s="66" t="s">
        <v>11113</v>
      </c>
      <c r="G914" s="45"/>
      <c r="H914" s="45"/>
      <c r="I914" s="45"/>
      <c r="J914" s="45"/>
    </row>
    <row r="915" spans="1:10" ht="14.1" customHeight="1" thickBot="1" x14ac:dyDescent="0.25">
      <c r="A915" s="45"/>
      <c r="B915" s="45"/>
      <c r="C915" s="45"/>
      <c r="D915" s="45"/>
      <c r="E915" s="45"/>
      <c r="F915" s="45"/>
      <c r="G915" s="45"/>
      <c r="H915" s="45"/>
      <c r="I915" s="45"/>
      <c r="J915" s="45"/>
    </row>
    <row r="916" spans="1:10" ht="14.1" customHeight="1" thickBot="1" x14ac:dyDescent="0.25">
      <c r="A916" s="72" t="s">
        <v>15736</v>
      </c>
      <c r="B916" s="72" t="s">
        <v>16147</v>
      </c>
      <c r="C916" s="72" t="s">
        <v>15642</v>
      </c>
      <c r="D916" s="72" t="s">
        <v>15252</v>
      </c>
      <c r="E916" s="72" t="s">
        <v>6933</v>
      </c>
      <c r="F916" s="72" t="s">
        <v>15281</v>
      </c>
      <c r="G916" s="45"/>
      <c r="H916" s="45"/>
      <c r="I916" s="45"/>
      <c r="J916" s="45"/>
    </row>
    <row r="917" spans="1:10" ht="13.5" customHeight="1" x14ac:dyDescent="0.2">
      <c r="A917" s="81">
        <v>77111602</v>
      </c>
      <c r="B917" s="69" t="str">
        <f ca="1">IFERROR(INDEX(UNSPSCDes,MATCH(INDIRECT(ADDRESS(ROW(),COLUMN()-1,4)),UNSPSCCode,0)),"")</f>
        <v>Servicios de descontaminación ambiental</v>
      </c>
      <c r="C917" s="81" t="s">
        <v>1449</v>
      </c>
      <c r="D917" s="81">
        <v>1</v>
      </c>
      <c r="E917" s="71">
        <v>40000</v>
      </c>
      <c r="F917" s="70">
        <f ca="1">INDIRECT(ADDRESS(ROW(),COLUMN()-2,4))*INDIRECT(ADDRESS(ROW(),COLUMN()-1,4))</f>
        <v>40000</v>
      </c>
      <c r="G917" s="45"/>
      <c r="H917" s="45"/>
      <c r="I917" s="45"/>
      <c r="J917" s="45"/>
    </row>
    <row r="918" spans="1:10" ht="14.1" customHeight="1" x14ac:dyDescent="0.2">
      <c r="A918" s="45"/>
      <c r="B918" s="45"/>
      <c r="C918" s="45"/>
      <c r="D918" s="45"/>
      <c r="E918" s="73" t="s">
        <v>12551</v>
      </c>
      <c r="F918" s="74">
        <f ca="1">SUM(Table356[MONTO TOTAL ESTIMADO])</f>
        <v>40000</v>
      </c>
      <c r="G918" s="45"/>
      <c r="H918" s="45" t="str">
        <f>C910</f>
        <v>Servicios</v>
      </c>
      <c r="I918" s="45" t="str">
        <f>E910</f>
        <v>Sí</v>
      </c>
      <c r="J918" s="45" t="str">
        <f>D910</f>
        <v>Compras por debajo del Umbral</v>
      </c>
    </row>
    <row r="919" spans="1:10" ht="14.1" customHeight="1" thickBot="1" x14ac:dyDescent="0.3"/>
    <row r="920" spans="1:10" ht="33.75" customHeight="1" thickBot="1" x14ac:dyDescent="0.25">
      <c r="A920" s="64" t="s">
        <v>16383</v>
      </c>
      <c r="B920" s="64" t="s">
        <v>161</v>
      </c>
      <c r="C920" s="64" t="s">
        <v>11725</v>
      </c>
      <c r="D920" s="64" t="s">
        <v>14379</v>
      </c>
      <c r="E920" s="64" t="s">
        <v>10963</v>
      </c>
      <c r="F920" s="64" t="s">
        <v>11096</v>
      </c>
      <c r="G920" s="45"/>
      <c r="H920" s="45"/>
      <c r="I920" s="45"/>
      <c r="J920" s="45"/>
    </row>
    <row r="921" spans="1:10" ht="13.5" customHeight="1" thickBot="1" x14ac:dyDescent="0.25">
      <c r="A921" s="66" t="s">
        <v>18858</v>
      </c>
      <c r="B921" s="66" t="s">
        <v>18856</v>
      </c>
      <c r="C921" s="66" t="s">
        <v>6799</v>
      </c>
      <c r="D921" s="66" t="s">
        <v>10172</v>
      </c>
      <c r="E921" s="66" t="s">
        <v>8856</v>
      </c>
      <c r="F921" s="66"/>
      <c r="G921" s="45"/>
      <c r="H921" s="45"/>
      <c r="I921" s="45"/>
      <c r="J921" s="45"/>
    </row>
    <row r="922" spans="1:10" ht="14.1" customHeight="1" thickBot="1" x14ac:dyDescent="0.25">
      <c r="A922" s="99" t="s">
        <v>14829</v>
      </c>
      <c r="B922" s="67" t="s">
        <v>8529</v>
      </c>
      <c r="C922" s="76">
        <v>44449</v>
      </c>
      <c r="D922" s="99" t="s">
        <v>9387</v>
      </c>
      <c r="E922" s="67" t="s">
        <v>13095</v>
      </c>
      <c r="F922" s="66" t="s">
        <v>3082</v>
      </c>
      <c r="G922" s="45"/>
      <c r="H922" s="45"/>
      <c r="I922" s="45"/>
      <c r="J922" s="45"/>
    </row>
    <row r="923" spans="1:10" ht="14.1" customHeight="1" thickBot="1" x14ac:dyDescent="0.25">
      <c r="A923" s="100"/>
      <c r="B923" s="67" t="s">
        <v>1786</v>
      </c>
      <c r="C923" s="89">
        <f>IF(C922="","",IF(AND(MONTH(C922)&gt;=1,MONTH(C922)&lt;=3),1,IF(AND(MONTH(C922)&gt;=4,MONTH(C922)&lt;=6),2,IF(AND(MONTH(C922)&gt;=7,MONTH(C922)&lt;=9),3,4))))</f>
        <v>3</v>
      </c>
      <c r="D923" s="100"/>
      <c r="E923" s="67" t="s">
        <v>2418</v>
      </c>
      <c r="F923" s="66" t="s">
        <v>11113</v>
      </c>
      <c r="G923" s="45"/>
      <c r="H923" s="45"/>
      <c r="I923" s="45"/>
      <c r="J923" s="45"/>
    </row>
    <row r="924" spans="1:10" ht="14.1" customHeight="1" thickBot="1" x14ac:dyDescent="0.25">
      <c r="A924" s="100"/>
      <c r="B924" s="67" t="s">
        <v>12943</v>
      </c>
      <c r="C924" s="76">
        <v>44455</v>
      </c>
      <c r="D924" s="100"/>
      <c r="E924" s="67" t="s">
        <v>3075</v>
      </c>
      <c r="F924" s="66" t="s">
        <v>11113</v>
      </c>
      <c r="G924" s="45"/>
      <c r="H924" s="45"/>
      <c r="I924" s="45"/>
      <c r="J924" s="45"/>
    </row>
    <row r="925" spans="1:10" ht="14.1" customHeight="1" thickBot="1" x14ac:dyDescent="0.25">
      <c r="A925" s="100"/>
      <c r="B925" s="67" t="s">
        <v>1786</v>
      </c>
      <c r="C925" s="89">
        <f>IF(C924="","",IF(AND(MONTH(C924)&gt;=1,MONTH(C924)&lt;=3),1,IF(AND(MONTH(C924)&gt;=4,MONTH(C924)&lt;=6),2,IF(AND(MONTH(C924)&gt;=7,MONTH(C924)&lt;=9),3,4))))</f>
        <v>3</v>
      </c>
      <c r="D925" s="100"/>
      <c r="E925" s="67" t="s">
        <v>13194</v>
      </c>
      <c r="F925" s="66" t="s">
        <v>11113</v>
      </c>
      <c r="G925" s="45"/>
      <c r="H925" s="45"/>
      <c r="I925" s="45"/>
      <c r="J925" s="45"/>
    </row>
    <row r="926" spans="1:10" ht="14.1" customHeight="1" thickBot="1" x14ac:dyDescent="0.25">
      <c r="A926" s="45"/>
      <c r="B926" s="45"/>
      <c r="C926" s="45"/>
      <c r="D926" s="45"/>
      <c r="E926" s="45"/>
      <c r="F926" s="45"/>
      <c r="G926" s="45"/>
      <c r="H926" s="45"/>
      <c r="I926" s="45"/>
      <c r="J926" s="45"/>
    </row>
    <row r="927" spans="1:10" ht="14.1" customHeight="1" thickBot="1" x14ac:dyDescent="0.25">
      <c r="A927" s="72" t="s">
        <v>15736</v>
      </c>
      <c r="B927" s="72" t="s">
        <v>16147</v>
      </c>
      <c r="C927" s="72" t="s">
        <v>15642</v>
      </c>
      <c r="D927" s="72" t="s">
        <v>15252</v>
      </c>
      <c r="E927" s="72" t="s">
        <v>6933</v>
      </c>
      <c r="F927" s="72" t="s">
        <v>15281</v>
      </c>
      <c r="G927" s="45"/>
      <c r="H927" s="45"/>
      <c r="I927" s="45"/>
      <c r="J927" s="45"/>
    </row>
    <row r="928" spans="1:10" ht="13.5" customHeight="1" x14ac:dyDescent="0.2">
      <c r="A928" s="81">
        <v>77111602</v>
      </c>
      <c r="B928" s="69" t="str">
        <f ca="1">IFERROR(INDEX(UNSPSCDes,MATCH(INDIRECT(ADDRESS(ROW(),COLUMN()-1,4)),UNSPSCCode,0)),"")</f>
        <v>Servicios de descontaminación ambiental</v>
      </c>
      <c r="C928" s="81" t="s">
        <v>1449</v>
      </c>
      <c r="D928" s="81">
        <v>1</v>
      </c>
      <c r="E928" s="71">
        <v>40000</v>
      </c>
      <c r="F928" s="70">
        <f ca="1">INDIRECT(ADDRESS(ROW(),COLUMN()-2,4))*INDIRECT(ADDRESS(ROW(),COLUMN()-1,4))</f>
        <v>40000</v>
      </c>
      <c r="G928" s="45"/>
      <c r="H928" s="45"/>
      <c r="I928" s="45"/>
      <c r="J928" s="45"/>
    </row>
    <row r="929" spans="1:10" ht="14.1" customHeight="1" x14ac:dyDescent="0.2">
      <c r="A929" s="45"/>
      <c r="B929" s="45"/>
      <c r="C929" s="45"/>
      <c r="D929" s="45"/>
      <c r="E929" s="73" t="s">
        <v>12551</v>
      </c>
      <c r="F929" s="74">
        <f ca="1">SUM(Table357[MONTO TOTAL ESTIMADO])</f>
        <v>40000</v>
      </c>
      <c r="G929" s="45"/>
      <c r="H929" s="45" t="str">
        <f>C921</f>
        <v>Servicios</v>
      </c>
      <c r="I929" s="45" t="str">
        <f>E921</f>
        <v>Sí</v>
      </c>
      <c r="J929" s="45" t="str">
        <f>D921</f>
        <v>Compras por debajo del Umbral</v>
      </c>
    </row>
    <row r="930" spans="1:10" ht="14.1" customHeight="1" thickBot="1" x14ac:dyDescent="0.3"/>
    <row r="931" spans="1:10" ht="33.75" customHeight="1" thickBot="1" x14ac:dyDescent="0.25">
      <c r="A931" s="64" t="s">
        <v>16383</v>
      </c>
      <c r="B931" s="64" t="s">
        <v>161</v>
      </c>
      <c r="C931" s="64" t="s">
        <v>11725</v>
      </c>
      <c r="D931" s="64" t="s">
        <v>14379</v>
      </c>
      <c r="E931" s="64" t="s">
        <v>10963</v>
      </c>
      <c r="F931" s="64" t="s">
        <v>11096</v>
      </c>
      <c r="G931" s="45"/>
      <c r="H931" s="45"/>
      <c r="I931" s="45"/>
      <c r="J931" s="45"/>
    </row>
    <row r="932" spans="1:10" ht="14.1" customHeight="1" thickBot="1" x14ac:dyDescent="0.25">
      <c r="A932" s="66" t="s">
        <v>18857</v>
      </c>
      <c r="B932" s="66" t="s">
        <v>18856</v>
      </c>
      <c r="C932" s="66" t="s">
        <v>17798</v>
      </c>
      <c r="D932" s="66" t="s">
        <v>10172</v>
      </c>
      <c r="E932" s="66" t="s">
        <v>17854</v>
      </c>
      <c r="F932" s="66"/>
      <c r="G932" s="45"/>
      <c r="H932" s="45"/>
      <c r="I932" s="45"/>
      <c r="J932" s="45"/>
    </row>
    <row r="933" spans="1:10" ht="14.1" customHeight="1" thickBot="1" x14ac:dyDescent="0.25">
      <c r="A933" s="99" t="s">
        <v>14829</v>
      </c>
      <c r="B933" s="67" t="s">
        <v>8529</v>
      </c>
      <c r="C933" s="76">
        <v>44293</v>
      </c>
      <c r="D933" s="99" t="s">
        <v>9387</v>
      </c>
      <c r="E933" s="67" t="s">
        <v>13095</v>
      </c>
      <c r="F933" s="66" t="s">
        <v>3082</v>
      </c>
      <c r="G933" s="45"/>
      <c r="H933" s="45"/>
      <c r="I933" s="45"/>
      <c r="J933" s="45"/>
    </row>
    <row r="934" spans="1:10" ht="14.1" customHeight="1" thickBot="1" x14ac:dyDescent="0.25">
      <c r="A934" s="100"/>
      <c r="B934" s="67" t="s">
        <v>1786</v>
      </c>
      <c r="C934" s="89">
        <f>IF(C933="","",IF(AND(MONTH(C933)&gt;=1,MONTH(C933)&lt;=3),1,IF(AND(MONTH(C933)&gt;=4,MONTH(C933)&lt;=6),2,IF(AND(MONTH(C933)&gt;=7,MONTH(C933)&lt;=9),3,4))))</f>
        <v>2</v>
      </c>
      <c r="D934" s="100"/>
      <c r="E934" s="67" t="s">
        <v>2418</v>
      </c>
      <c r="F934" s="66" t="s">
        <v>11113</v>
      </c>
      <c r="G934" s="45"/>
      <c r="H934" s="45"/>
      <c r="I934" s="45"/>
      <c r="J934" s="45"/>
    </row>
    <row r="935" spans="1:10" ht="14.1" customHeight="1" thickBot="1" x14ac:dyDescent="0.25">
      <c r="A935" s="100"/>
      <c r="B935" s="67" t="s">
        <v>12943</v>
      </c>
      <c r="C935" s="76">
        <v>44298</v>
      </c>
      <c r="D935" s="100"/>
      <c r="E935" s="67" t="s">
        <v>3075</v>
      </c>
      <c r="F935" s="66" t="s">
        <v>11113</v>
      </c>
      <c r="G935" s="45"/>
      <c r="H935" s="45"/>
      <c r="I935" s="45"/>
      <c r="J935" s="45"/>
    </row>
    <row r="936" spans="1:10" ht="14.1" customHeight="1" thickBot="1" x14ac:dyDescent="0.25">
      <c r="A936" s="100"/>
      <c r="B936" s="67" t="s">
        <v>1786</v>
      </c>
      <c r="C936" s="89">
        <f>IF(C935="","",IF(AND(MONTH(C935)&gt;=1,MONTH(C935)&lt;=3),1,IF(AND(MONTH(C935)&gt;=4,MONTH(C935)&lt;=6),2,IF(AND(MONTH(C935)&gt;=7,MONTH(C935)&lt;=9),3,4))))</f>
        <v>2</v>
      </c>
      <c r="D936" s="100"/>
      <c r="E936" s="67" t="s">
        <v>13194</v>
      </c>
      <c r="F936" s="66" t="s">
        <v>11113</v>
      </c>
      <c r="G936" s="45"/>
      <c r="H936" s="45"/>
      <c r="I936" s="45"/>
      <c r="J936" s="45"/>
    </row>
    <row r="937" spans="1:10" ht="14.1" customHeight="1" thickBot="1" x14ac:dyDescent="0.25">
      <c r="A937" s="45"/>
      <c r="B937" s="45"/>
      <c r="C937" s="45"/>
      <c r="D937" s="45"/>
      <c r="E937" s="45"/>
      <c r="F937" s="45"/>
      <c r="G937" s="45"/>
      <c r="H937" s="45"/>
      <c r="I937" s="45"/>
      <c r="J937" s="45"/>
    </row>
    <row r="938" spans="1:10" ht="14.1" customHeight="1" thickBot="1" x14ac:dyDescent="0.25">
      <c r="A938" s="72" t="s">
        <v>15736</v>
      </c>
      <c r="B938" s="72" t="s">
        <v>16147</v>
      </c>
      <c r="C938" s="72" t="s">
        <v>15642</v>
      </c>
      <c r="D938" s="72" t="s">
        <v>15252</v>
      </c>
      <c r="E938" s="72" t="s">
        <v>6933</v>
      </c>
      <c r="F938" s="72" t="s">
        <v>15281</v>
      </c>
      <c r="G938" s="45"/>
      <c r="H938" s="45"/>
      <c r="I938" s="45"/>
      <c r="J938" s="45"/>
    </row>
    <row r="939" spans="1:10" ht="13.5" customHeight="1" x14ac:dyDescent="0.2">
      <c r="A939" s="81">
        <v>25172504</v>
      </c>
      <c r="B939" s="69" t="str">
        <f ca="1">IFERROR(INDEX(UNSPSCDes,MATCH(INDIRECT(ADDRESS(ROW(),COLUMN()-1,4)),UNSPSCCode,0)),"")</f>
        <v>Llantas para automóviles o camionetas</v>
      </c>
      <c r="C939" s="81" t="s">
        <v>1449</v>
      </c>
      <c r="D939" s="81">
        <v>4</v>
      </c>
      <c r="E939" s="71">
        <v>7500</v>
      </c>
      <c r="F939" s="70">
        <f ca="1">INDIRECT(ADDRESS(ROW(),COLUMN()-2,4))*INDIRECT(ADDRESS(ROW(),COLUMN()-1,4))</f>
        <v>30000</v>
      </c>
      <c r="G939" s="45"/>
      <c r="H939" s="45"/>
      <c r="I939" s="45"/>
      <c r="J939" s="45"/>
    </row>
    <row r="940" spans="1:10" ht="14.1" customHeight="1" x14ac:dyDescent="0.2">
      <c r="A940" s="45"/>
      <c r="B940" s="45"/>
      <c r="C940" s="45"/>
      <c r="D940" s="45"/>
      <c r="E940" s="73" t="s">
        <v>12551</v>
      </c>
      <c r="F940" s="74">
        <f ca="1">SUM(Table358[MONTO TOTAL ESTIMADO])</f>
        <v>30000</v>
      </c>
      <c r="G940" s="45"/>
      <c r="H940" s="45" t="str">
        <f>C932</f>
        <v>Bienes</v>
      </c>
      <c r="I940" s="45" t="str">
        <f>E932</f>
        <v>No</v>
      </c>
      <c r="J940" s="45" t="str">
        <f>D932</f>
        <v>Compras por debajo del Umbral</v>
      </c>
    </row>
    <row r="941" spans="1:10" ht="14.1" customHeight="1" thickBot="1" x14ac:dyDescent="0.3"/>
    <row r="942" spans="1:10" ht="33.75" customHeight="1" thickBot="1" x14ac:dyDescent="0.25">
      <c r="A942" s="64" t="s">
        <v>16383</v>
      </c>
      <c r="B942" s="64" t="s">
        <v>161</v>
      </c>
      <c r="C942" s="64" t="s">
        <v>11725</v>
      </c>
      <c r="D942" s="64" t="s">
        <v>14379</v>
      </c>
      <c r="E942" s="64" t="s">
        <v>10963</v>
      </c>
      <c r="F942" s="64" t="s">
        <v>11096</v>
      </c>
      <c r="G942" s="45"/>
      <c r="H942" s="45"/>
      <c r="I942" s="45"/>
      <c r="J942" s="45"/>
    </row>
    <row r="943" spans="1:10" ht="13.5" customHeight="1" thickBot="1" x14ac:dyDescent="0.25">
      <c r="A943" s="66" t="s">
        <v>18857</v>
      </c>
      <c r="B943" s="66" t="s">
        <v>18856</v>
      </c>
      <c r="C943" s="66" t="s">
        <v>6799</v>
      </c>
      <c r="D943" s="66" t="s">
        <v>10172</v>
      </c>
      <c r="E943" s="66" t="s">
        <v>17854</v>
      </c>
      <c r="F943" s="66"/>
      <c r="G943" s="45"/>
      <c r="H943" s="45"/>
      <c r="I943" s="45"/>
      <c r="J943" s="45"/>
    </row>
    <row r="944" spans="1:10" ht="14.1" customHeight="1" thickBot="1" x14ac:dyDescent="0.25">
      <c r="A944" s="99" t="s">
        <v>14829</v>
      </c>
      <c r="B944" s="67" t="s">
        <v>8529</v>
      </c>
      <c r="C944" s="76">
        <v>44419</v>
      </c>
      <c r="D944" s="99" t="s">
        <v>9387</v>
      </c>
      <c r="E944" s="67" t="s">
        <v>13095</v>
      </c>
      <c r="F944" s="66" t="s">
        <v>3082</v>
      </c>
      <c r="G944" s="45"/>
      <c r="H944" s="45"/>
      <c r="I944" s="45"/>
      <c r="J944" s="45"/>
    </row>
    <row r="945" spans="1:10" ht="14.1" customHeight="1" thickBot="1" x14ac:dyDescent="0.25">
      <c r="A945" s="100"/>
      <c r="B945" s="67" t="s">
        <v>1786</v>
      </c>
      <c r="C945" s="89">
        <f>IF(C944="","",IF(AND(MONTH(C944)&gt;=1,MONTH(C944)&lt;=3),1,IF(AND(MONTH(C944)&gt;=4,MONTH(C944)&lt;=6),2,IF(AND(MONTH(C944)&gt;=7,MONTH(C944)&lt;=9),3,4))))</f>
        <v>3</v>
      </c>
      <c r="D945" s="100"/>
      <c r="E945" s="67" t="s">
        <v>2418</v>
      </c>
      <c r="F945" s="66" t="s">
        <v>11113</v>
      </c>
      <c r="G945" s="45"/>
      <c r="H945" s="45"/>
      <c r="I945" s="45"/>
      <c r="J945" s="45"/>
    </row>
    <row r="946" spans="1:10" ht="14.1" customHeight="1" thickBot="1" x14ac:dyDescent="0.25">
      <c r="A946" s="100"/>
      <c r="B946" s="67" t="s">
        <v>12943</v>
      </c>
      <c r="C946" s="76">
        <v>44428</v>
      </c>
      <c r="D946" s="100"/>
      <c r="E946" s="67" t="s">
        <v>3075</v>
      </c>
      <c r="F946" s="66" t="s">
        <v>11113</v>
      </c>
      <c r="G946" s="45"/>
      <c r="H946" s="45"/>
      <c r="I946" s="45"/>
      <c r="J946" s="45"/>
    </row>
    <row r="947" spans="1:10" ht="14.1" customHeight="1" thickBot="1" x14ac:dyDescent="0.25">
      <c r="A947" s="100"/>
      <c r="B947" s="67" t="s">
        <v>1786</v>
      </c>
      <c r="C947" s="89">
        <f>IF(C946="","",IF(AND(MONTH(C946)&gt;=1,MONTH(C946)&lt;=3),1,IF(AND(MONTH(C946)&gt;=4,MONTH(C946)&lt;=6),2,IF(AND(MONTH(C946)&gt;=7,MONTH(C946)&lt;=9),3,4))))</f>
        <v>3</v>
      </c>
      <c r="D947" s="100"/>
      <c r="E947" s="67" t="s">
        <v>13194</v>
      </c>
      <c r="F947" s="66" t="s">
        <v>11113</v>
      </c>
      <c r="G947" s="45"/>
      <c r="H947" s="45"/>
      <c r="I947" s="45"/>
      <c r="J947" s="45"/>
    </row>
    <row r="948" spans="1:10" ht="14.1" customHeight="1" thickBot="1" x14ac:dyDescent="0.25">
      <c r="A948" s="45"/>
      <c r="B948" s="45"/>
      <c r="C948" s="45"/>
      <c r="D948" s="45"/>
      <c r="E948" s="45"/>
      <c r="F948" s="45"/>
      <c r="G948" s="45"/>
      <c r="H948" s="45"/>
      <c r="I948" s="45"/>
      <c r="J948" s="45"/>
    </row>
    <row r="949" spans="1:10" ht="14.1" customHeight="1" thickBot="1" x14ac:dyDescent="0.25">
      <c r="A949" s="72" t="s">
        <v>15736</v>
      </c>
      <c r="B949" s="72" t="s">
        <v>16147</v>
      </c>
      <c r="C949" s="72" t="s">
        <v>15642</v>
      </c>
      <c r="D949" s="72" t="s">
        <v>15252</v>
      </c>
      <c r="E949" s="72" t="s">
        <v>6933</v>
      </c>
      <c r="F949" s="72" t="s">
        <v>15281</v>
      </c>
      <c r="G949" s="45"/>
      <c r="H949" s="45"/>
      <c r="I949" s="45"/>
      <c r="J949" s="45"/>
    </row>
    <row r="950" spans="1:10" ht="13.5" customHeight="1" x14ac:dyDescent="0.2">
      <c r="A950" s="81">
        <v>25172504</v>
      </c>
      <c r="B950" s="69" t="str">
        <f ca="1">IFERROR(INDEX(UNSPSCDes,MATCH(INDIRECT(ADDRESS(ROW(),COLUMN()-1,4)),UNSPSCCode,0)),"")</f>
        <v>Llantas para automóviles o camionetas</v>
      </c>
      <c r="C950" s="81" t="s">
        <v>1449</v>
      </c>
      <c r="D950" s="81">
        <v>8</v>
      </c>
      <c r="E950" s="71">
        <v>7500</v>
      </c>
      <c r="F950" s="70">
        <f ca="1">INDIRECT(ADDRESS(ROW(),COLUMN()-2,4))*INDIRECT(ADDRESS(ROW(),COLUMN()-1,4))</f>
        <v>60000</v>
      </c>
      <c r="G950" s="45"/>
      <c r="H950" s="45"/>
      <c r="I950" s="45"/>
      <c r="J950" s="45"/>
    </row>
    <row r="951" spans="1:10" ht="14.1" customHeight="1" x14ac:dyDescent="0.2">
      <c r="A951" s="45"/>
      <c r="B951" s="45"/>
      <c r="C951" s="45"/>
      <c r="D951" s="45"/>
      <c r="E951" s="73" t="s">
        <v>12551</v>
      </c>
      <c r="F951" s="74">
        <f ca="1">SUM(Table359[MONTO TOTAL ESTIMADO])</f>
        <v>60000</v>
      </c>
      <c r="G951" s="45"/>
      <c r="H951" s="45" t="str">
        <f>C943</f>
        <v>Servicios</v>
      </c>
      <c r="I951" s="45" t="str">
        <f>E943</f>
        <v>No</v>
      </c>
      <c r="J951" s="45" t="str">
        <f>D943</f>
        <v>Compras por debajo del Umbral</v>
      </c>
    </row>
    <row r="952" spans="1:10" ht="14.1" customHeight="1" thickBot="1" x14ac:dyDescent="0.3"/>
    <row r="953" spans="1:10" ht="33.75" customHeight="1" thickBot="1" x14ac:dyDescent="0.25">
      <c r="A953" s="64" t="s">
        <v>16383</v>
      </c>
      <c r="B953" s="64" t="s">
        <v>161</v>
      </c>
      <c r="C953" s="64" t="s">
        <v>11725</v>
      </c>
      <c r="D953" s="64" t="s">
        <v>14379</v>
      </c>
      <c r="E953" s="64" t="s">
        <v>10963</v>
      </c>
      <c r="F953" s="64" t="s">
        <v>11096</v>
      </c>
      <c r="G953" s="45"/>
      <c r="H953" s="45"/>
      <c r="I953" s="45"/>
      <c r="J953" s="45"/>
    </row>
    <row r="954" spans="1:10" ht="13.5" customHeight="1" thickBot="1" x14ac:dyDescent="0.25">
      <c r="A954" s="66" t="s">
        <v>18855</v>
      </c>
      <c r="B954" s="66" t="s">
        <v>18856</v>
      </c>
      <c r="C954" s="66" t="s">
        <v>6799</v>
      </c>
      <c r="D954" s="66" t="s">
        <v>17483</v>
      </c>
      <c r="E954" s="66" t="s">
        <v>8856</v>
      </c>
      <c r="F954" s="66"/>
      <c r="G954" s="45"/>
      <c r="H954" s="45"/>
      <c r="I954" s="45"/>
      <c r="J954" s="45"/>
    </row>
    <row r="955" spans="1:10" ht="14.1" customHeight="1" thickBot="1" x14ac:dyDescent="0.25">
      <c r="A955" s="99" t="s">
        <v>14829</v>
      </c>
      <c r="B955" s="67" t="s">
        <v>8529</v>
      </c>
      <c r="C955" s="76">
        <v>44293</v>
      </c>
      <c r="D955" s="99" t="s">
        <v>9387</v>
      </c>
      <c r="E955" s="67" t="s">
        <v>13095</v>
      </c>
      <c r="F955" s="66" t="s">
        <v>3082</v>
      </c>
      <c r="G955" s="45"/>
      <c r="H955" s="45"/>
      <c r="I955" s="45"/>
      <c r="J955" s="45"/>
    </row>
    <row r="956" spans="1:10" ht="14.1" customHeight="1" thickBot="1" x14ac:dyDescent="0.25">
      <c r="A956" s="100"/>
      <c r="B956" s="67" t="s">
        <v>1786</v>
      </c>
      <c r="C956" s="89">
        <f>IF(C955="","",IF(AND(MONTH(C955)&gt;=1,MONTH(C955)&lt;=3),1,IF(AND(MONTH(C955)&gt;=4,MONTH(C955)&lt;=6),2,IF(AND(MONTH(C955)&gt;=7,MONTH(C955)&lt;=9),3,4))))</f>
        <v>2</v>
      </c>
      <c r="D956" s="100"/>
      <c r="E956" s="67" t="s">
        <v>2418</v>
      </c>
      <c r="F956" s="66" t="s">
        <v>11113</v>
      </c>
      <c r="G956" s="45"/>
      <c r="H956" s="45"/>
      <c r="I956" s="45"/>
      <c r="J956" s="45"/>
    </row>
    <row r="957" spans="1:10" ht="14.1" customHeight="1" thickBot="1" x14ac:dyDescent="0.25">
      <c r="A957" s="100"/>
      <c r="B957" s="67" t="s">
        <v>12943</v>
      </c>
      <c r="C957" s="76">
        <v>44302</v>
      </c>
      <c r="D957" s="100"/>
      <c r="E957" s="67" t="s">
        <v>3075</v>
      </c>
      <c r="F957" s="66" t="s">
        <v>11113</v>
      </c>
      <c r="G957" s="45"/>
      <c r="H957" s="45"/>
      <c r="I957" s="45"/>
      <c r="J957" s="45"/>
    </row>
    <row r="958" spans="1:10" ht="14.1" customHeight="1" thickBot="1" x14ac:dyDescent="0.25">
      <c r="A958" s="100"/>
      <c r="B958" s="67" t="s">
        <v>1786</v>
      </c>
      <c r="C958" s="89">
        <f>IF(C957="","",IF(AND(MONTH(C957)&gt;=1,MONTH(C957)&lt;=3),1,IF(AND(MONTH(C957)&gt;=4,MONTH(C957)&lt;=6),2,IF(AND(MONTH(C957)&gt;=7,MONTH(C957)&lt;=9),3,4))))</f>
        <v>2</v>
      </c>
      <c r="D958" s="100"/>
      <c r="E958" s="67" t="s">
        <v>13194</v>
      </c>
      <c r="F958" s="66" t="s">
        <v>11113</v>
      </c>
      <c r="G958" s="45"/>
      <c r="H958" s="45"/>
      <c r="I958" s="45"/>
      <c r="J958" s="45"/>
    </row>
    <row r="959" spans="1:10" ht="14.1" customHeight="1" thickBot="1" x14ac:dyDescent="0.25">
      <c r="A959" s="45"/>
      <c r="B959" s="45"/>
      <c r="C959" s="45"/>
      <c r="D959" s="45"/>
      <c r="E959" s="45"/>
      <c r="F959" s="45"/>
      <c r="G959" s="45"/>
      <c r="H959" s="45"/>
      <c r="I959" s="45"/>
      <c r="J959" s="45"/>
    </row>
    <row r="960" spans="1:10" ht="14.1" customHeight="1" thickBot="1" x14ac:dyDescent="0.25">
      <c r="A960" s="72" t="s">
        <v>15736</v>
      </c>
      <c r="B960" s="72" t="s">
        <v>16147</v>
      </c>
      <c r="C960" s="72" t="s">
        <v>15642</v>
      </c>
      <c r="D960" s="72" t="s">
        <v>15252</v>
      </c>
      <c r="E960" s="72" t="s">
        <v>6933</v>
      </c>
      <c r="F960" s="72" t="s">
        <v>15281</v>
      </c>
      <c r="G960" s="45"/>
      <c r="H960" s="45"/>
      <c r="I960" s="45"/>
      <c r="J960" s="45"/>
    </row>
    <row r="961" spans="1:10" ht="27" customHeight="1" x14ac:dyDescent="0.2">
      <c r="A961" s="81">
        <v>78180103</v>
      </c>
      <c r="B961" s="69" t="str">
        <f ca="1">IFERROR(INDEX(UNSPSCDes,MATCH(INDIRECT(ADDRESS(ROW(),COLUMN()-1,4)),UNSPSCCode,0)),"")</f>
        <v>Servicios de cambio de fluidos de aceite o de la transmisión</v>
      </c>
      <c r="C961" s="81" t="s">
        <v>1449</v>
      </c>
      <c r="D961" s="81">
        <v>3</v>
      </c>
      <c r="E961" s="71">
        <v>50000</v>
      </c>
      <c r="F961" s="70">
        <f ca="1">INDIRECT(ADDRESS(ROW(),COLUMN()-2,4))*INDIRECT(ADDRESS(ROW(),COLUMN()-1,4))</f>
        <v>150000</v>
      </c>
      <c r="G961" s="45"/>
      <c r="H961" s="45"/>
      <c r="I961" s="45"/>
      <c r="J961" s="45"/>
    </row>
    <row r="962" spans="1:10" ht="14.1" customHeight="1" x14ac:dyDescent="0.2">
      <c r="A962" s="45"/>
      <c r="B962" s="45"/>
      <c r="C962" s="45"/>
      <c r="D962" s="45"/>
      <c r="E962" s="73" t="s">
        <v>12551</v>
      </c>
      <c r="F962" s="74">
        <f ca="1">SUM(Table360[MONTO TOTAL ESTIMADO])</f>
        <v>150000</v>
      </c>
      <c r="G962" s="45"/>
      <c r="H962" s="45" t="str">
        <f>C954</f>
        <v>Servicios</v>
      </c>
      <c r="I962" s="45" t="str">
        <f>E954</f>
        <v>Sí</v>
      </c>
      <c r="J962" s="45" t="str">
        <f>D954</f>
        <v>Compras Menores</v>
      </c>
    </row>
    <row r="963" spans="1:10" ht="14.1" customHeight="1" thickBot="1" x14ac:dyDescent="0.3"/>
    <row r="964" spans="1:10" ht="33.75" customHeight="1" thickBot="1" x14ac:dyDescent="0.25">
      <c r="A964" s="64" t="s">
        <v>16383</v>
      </c>
      <c r="B964" s="64" t="s">
        <v>161</v>
      </c>
      <c r="C964" s="64" t="s">
        <v>11725</v>
      </c>
      <c r="D964" s="64" t="s">
        <v>14379</v>
      </c>
      <c r="E964" s="64" t="s">
        <v>10963</v>
      </c>
      <c r="F964" s="64" t="s">
        <v>11096</v>
      </c>
      <c r="G964" s="45"/>
      <c r="H964" s="45"/>
      <c r="I964" s="45"/>
      <c r="J964" s="45"/>
    </row>
    <row r="965" spans="1:10" ht="13.5" customHeight="1" thickBot="1" x14ac:dyDescent="0.25">
      <c r="A965" s="66" t="s">
        <v>18855</v>
      </c>
      <c r="B965" s="66" t="s">
        <v>18856</v>
      </c>
      <c r="C965" s="66" t="s">
        <v>6799</v>
      </c>
      <c r="D965" s="66" t="s">
        <v>17483</v>
      </c>
      <c r="E965" s="66" t="s">
        <v>8856</v>
      </c>
      <c r="F965" s="66"/>
      <c r="G965" s="45"/>
      <c r="H965" s="45"/>
      <c r="I965" s="45"/>
      <c r="J965" s="45"/>
    </row>
    <row r="966" spans="1:10" ht="14.1" customHeight="1" thickBot="1" x14ac:dyDescent="0.25">
      <c r="A966" s="99" t="s">
        <v>14829</v>
      </c>
      <c r="B966" s="67" t="s">
        <v>8529</v>
      </c>
      <c r="C966" s="76">
        <v>44454</v>
      </c>
      <c r="D966" s="99" t="s">
        <v>9387</v>
      </c>
      <c r="E966" s="67" t="s">
        <v>13095</v>
      </c>
      <c r="F966" s="66" t="s">
        <v>3082</v>
      </c>
      <c r="G966" s="45"/>
      <c r="H966" s="45"/>
      <c r="I966" s="45"/>
      <c r="J966" s="45"/>
    </row>
    <row r="967" spans="1:10" ht="14.1" customHeight="1" thickBot="1" x14ac:dyDescent="0.25">
      <c r="A967" s="100"/>
      <c r="B967" s="67" t="s">
        <v>1786</v>
      </c>
      <c r="C967" s="89">
        <f>IF(C966="","",IF(AND(MONTH(C966)&gt;=1,MONTH(C966)&lt;=3),1,IF(AND(MONTH(C966)&gt;=4,MONTH(C966)&lt;=6),2,IF(AND(MONTH(C966)&gt;=7,MONTH(C966)&lt;=9),3,4))))</f>
        <v>3</v>
      </c>
      <c r="D967" s="100"/>
      <c r="E967" s="67" t="s">
        <v>2418</v>
      </c>
      <c r="F967" s="66" t="s">
        <v>11113</v>
      </c>
      <c r="G967" s="45"/>
      <c r="H967" s="45"/>
      <c r="I967" s="45"/>
      <c r="J967" s="45"/>
    </row>
    <row r="968" spans="1:10" ht="14.1" customHeight="1" thickBot="1" x14ac:dyDescent="0.25">
      <c r="A968" s="100"/>
      <c r="B968" s="67" t="s">
        <v>12943</v>
      </c>
      <c r="C968" s="76">
        <v>44462</v>
      </c>
      <c r="D968" s="100"/>
      <c r="E968" s="67" t="s">
        <v>3075</v>
      </c>
      <c r="F968" s="66" t="s">
        <v>11113</v>
      </c>
      <c r="G968" s="45"/>
      <c r="H968" s="45"/>
      <c r="I968" s="45"/>
      <c r="J968" s="45"/>
    </row>
    <row r="969" spans="1:10" ht="14.1" customHeight="1" thickBot="1" x14ac:dyDescent="0.25">
      <c r="A969" s="100"/>
      <c r="B969" s="67" t="s">
        <v>1786</v>
      </c>
      <c r="C969" s="89">
        <f>IF(C968="","",IF(AND(MONTH(C968)&gt;=1,MONTH(C968)&lt;=3),1,IF(AND(MONTH(C968)&gt;=4,MONTH(C968)&lt;=6),2,IF(AND(MONTH(C968)&gt;=7,MONTH(C968)&lt;=9),3,4))))</f>
        <v>3</v>
      </c>
      <c r="D969" s="100"/>
      <c r="E969" s="67" t="s">
        <v>13194</v>
      </c>
      <c r="F969" s="66" t="s">
        <v>11113</v>
      </c>
      <c r="G969" s="45"/>
      <c r="H969" s="45"/>
      <c r="I969" s="45"/>
      <c r="J969" s="45"/>
    </row>
    <row r="970" spans="1:10" ht="14.1" customHeight="1" thickBot="1" x14ac:dyDescent="0.25">
      <c r="A970" s="45"/>
      <c r="B970" s="45"/>
      <c r="C970" s="45"/>
      <c r="D970" s="45"/>
      <c r="E970" s="45"/>
      <c r="F970" s="45"/>
      <c r="G970" s="45"/>
      <c r="H970" s="45"/>
      <c r="I970" s="45"/>
      <c r="J970" s="45"/>
    </row>
    <row r="971" spans="1:10" ht="14.1" customHeight="1" thickBot="1" x14ac:dyDescent="0.25">
      <c r="A971" s="72" t="s">
        <v>15736</v>
      </c>
      <c r="B971" s="72" t="s">
        <v>16147</v>
      </c>
      <c r="C971" s="72" t="s">
        <v>15642</v>
      </c>
      <c r="D971" s="72" t="s">
        <v>15252</v>
      </c>
      <c r="E971" s="72" t="s">
        <v>6933</v>
      </c>
      <c r="F971" s="72" t="s">
        <v>15281</v>
      </c>
      <c r="G971" s="45"/>
      <c r="H971" s="45"/>
      <c r="I971" s="45"/>
      <c r="J971" s="45"/>
    </row>
    <row r="972" spans="1:10" ht="27" customHeight="1" x14ac:dyDescent="0.2">
      <c r="A972" s="81">
        <v>78180103</v>
      </c>
      <c r="B972" s="69" t="str">
        <f ca="1">IFERROR(INDEX(UNSPSCDes,MATCH(INDIRECT(ADDRESS(ROW(),COLUMN()-1,4)),UNSPSCCode,0)),"")</f>
        <v>Servicios de cambio de fluidos de aceite o de la transmisión</v>
      </c>
      <c r="C972" s="81" t="s">
        <v>1449</v>
      </c>
      <c r="D972" s="81">
        <v>3</v>
      </c>
      <c r="E972" s="71">
        <v>50000</v>
      </c>
      <c r="F972" s="70">
        <f ca="1">INDIRECT(ADDRESS(ROW(),COLUMN()-2,4))*INDIRECT(ADDRESS(ROW(),COLUMN()-1,4))</f>
        <v>150000</v>
      </c>
      <c r="G972" s="45"/>
      <c r="H972" s="45"/>
      <c r="I972" s="45"/>
      <c r="J972" s="45"/>
    </row>
    <row r="973" spans="1:10" ht="14.1" customHeight="1" x14ac:dyDescent="0.2">
      <c r="A973" s="45"/>
      <c r="B973" s="45"/>
      <c r="C973" s="45"/>
      <c r="D973" s="45"/>
      <c r="E973" s="73" t="s">
        <v>12551</v>
      </c>
      <c r="F973" s="74">
        <f ca="1">SUM(Table361[MONTO TOTAL ESTIMADO])</f>
        <v>150000</v>
      </c>
      <c r="G973" s="45"/>
      <c r="H973" s="45" t="str">
        <f>C965</f>
        <v>Servicios</v>
      </c>
      <c r="I973" s="45" t="str">
        <f>E965</f>
        <v>Sí</v>
      </c>
      <c r="J973" s="45" t="str">
        <f>D965</f>
        <v>Compras Menores</v>
      </c>
    </row>
    <row r="974" spans="1:10" ht="14.1" customHeight="1" thickBot="1" x14ac:dyDescent="0.3"/>
    <row r="975" spans="1:10" ht="33.75" customHeight="1" thickBot="1" x14ac:dyDescent="0.25">
      <c r="A975" s="64" t="s">
        <v>16383</v>
      </c>
      <c r="B975" s="64" t="s">
        <v>161</v>
      </c>
      <c r="C975" s="64" t="s">
        <v>11725</v>
      </c>
      <c r="D975" s="64" t="s">
        <v>14379</v>
      </c>
      <c r="E975" s="64" t="s">
        <v>10963</v>
      </c>
      <c r="F975" s="64" t="s">
        <v>11096</v>
      </c>
      <c r="G975" s="45"/>
      <c r="H975" s="45"/>
      <c r="I975" s="45"/>
      <c r="J975" s="45"/>
    </row>
    <row r="976" spans="1:10" ht="13.5" customHeight="1" thickBot="1" x14ac:dyDescent="0.25">
      <c r="A976" s="66" t="s">
        <v>18878</v>
      </c>
      <c r="B976" s="66" t="s">
        <v>18856</v>
      </c>
      <c r="C976" s="66" t="s">
        <v>17798</v>
      </c>
      <c r="D976" s="66" t="s">
        <v>17483</v>
      </c>
      <c r="E976" s="66" t="s">
        <v>17854</v>
      </c>
      <c r="F976" s="66"/>
      <c r="G976" s="45"/>
      <c r="H976" s="45"/>
      <c r="I976" s="45"/>
      <c r="J976" s="45"/>
    </row>
    <row r="977" spans="1:10" ht="14.1" customHeight="1" thickBot="1" x14ac:dyDescent="0.25">
      <c r="A977" s="99" t="s">
        <v>14829</v>
      </c>
      <c r="B977" s="67" t="s">
        <v>8529</v>
      </c>
      <c r="C977" s="76">
        <v>44274</v>
      </c>
      <c r="D977" s="99" t="s">
        <v>9387</v>
      </c>
      <c r="E977" s="67" t="s">
        <v>13095</v>
      </c>
      <c r="F977" s="66" t="s">
        <v>3082</v>
      </c>
      <c r="G977" s="45"/>
      <c r="H977" s="45"/>
      <c r="I977" s="45"/>
      <c r="J977" s="45"/>
    </row>
    <row r="978" spans="1:10" ht="14.1" customHeight="1" thickBot="1" x14ac:dyDescent="0.25">
      <c r="A978" s="100"/>
      <c r="B978" s="67" t="s">
        <v>1786</v>
      </c>
      <c r="C978" s="91">
        <f>IF(C977="","",IF(AND(MONTH(C977)&gt;=1,MONTH(C977)&lt;=3),1,IF(AND(MONTH(C977)&gt;=4,MONTH(C977)&lt;=6),2,IF(AND(MONTH(C977)&gt;=7,MONTH(C977)&lt;=9),3,4))))</f>
        <v>1</v>
      </c>
      <c r="D978" s="100"/>
      <c r="E978" s="67" t="s">
        <v>2418</v>
      </c>
      <c r="F978" s="66" t="s">
        <v>11113</v>
      </c>
      <c r="G978" s="45"/>
      <c r="H978" s="45"/>
      <c r="I978" s="45"/>
      <c r="J978" s="45"/>
    </row>
    <row r="979" spans="1:10" ht="14.1" customHeight="1" thickBot="1" x14ac:dyDescent="0.25">
      <c r="A979" s="100"/>
      <c r="B979" s="67" t="s">
        <v>12943</v>
      </c>
      <c r="C979" s="76">
        <v>44286</v>
      </c>
      <c r="D979" s="100"/>
      <c r="E979" s="67" t="s">
        <v>3075</v>
      </c>
      <c r="F979" s="66" t="s">
        <v>11113</v>
      </c>
      <c r="G979" s="45"/>
      <c r="H979" s="45"/>
      <c r="I979" s="45"/>
      <c r="J979" s="45"/>
    </row>
    <row r="980" spans="1:10" ht="14.1" customHeight="1" thickBot="1" x14ac:dyDescent="0.25">
      <c r="A980" s="100"/>
      <c r="B980" s="67" t="s">
        <v>1786</v>
      </c>
      <c r="C980" s="91">
        <f>IF(C979="","",IF(AND(MONTH(C979)&gt;=1,MONTH(C979)&lt;=3),1,IF(AND(MONTH(C979)&gt;=4,MONTH(C979)&lt;=6),2,IF(AND(MONTH(C979)&gt;=7,MONTH(C979)&lt;=9),3,4))))</f>
        <v>1</v>
      </c>
      <c r="D980" s="100"/>
      <c r="E980" s="67" t="s">
        <v>13194</v>
      </c>
      <c r="F980" s="66" t="s">
        <v>11113</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15736</v>
      </c>
      <c r="B982" s="72" t="s">
        <v>16147</v>
      </c>
      <c r="C982" s="72" t="s">
        <v>15642</v>
      </c>
      <c r="D982" s="72" t="s">
        <v>15252</v>
      </c>
      <c r="E982" s="72" t="s">
        <v>6933</v>
      </c>
      <c r="F982" s="72" t="s">
        <v>15281</v>
      </c>
      <c r="G982" s="45"/>
      <c r="H982" s="45"/>
      <c r="I982" s="45"/>
      <c r="J982" s="45"/>
    </row>
    <row r="983" spans="1:10" ht="13.5" customHeight="1" x14ac:dyDescent="0.2">
      <c r="A983" s="81">
        <v>45111603</v>
      </c>
      <c r="B983" s="69" t="str">
        <f t="shared" ref="B983:B989" ca="1" si="34">IFERROR(INDEX(UNSPSCDes,MATCH(INDIRECT(ADDRESS(ROW(),COLUMN()-1,4)),UNSPSCCode,0)),"")</f>
        <v>Pantallas o desplegadores para proyección</v>
      </c>
      <c r="C983" s="81" t="s">
        <v>1449</v>
      </c>
      <c r="D983" s="81">
        <v>1</v>
      </c>
      <c r="E983" s="71">
        <v>80000</v>
      </c>
      <c r="F983" s="70">
        <f t="shared" ref="F983:F989" ca="1" si="35">INDIRECT(ADDRESS(ROW(),COLUMN()-2,4))*INDIRECT(ADDRESS(ROW(),COLUMN()-1,4))</f>
        <v>80000</v>
      </c>
      <c r="G983" s="45"/>
      <c r="H983" s="45"/>
      <c r="I983" s="45"/>
      <c r="J983" s="45"/>
    </row>
    <row r="984" spans="1:10" ht="13.5" customHeight="1" x14ac:dyDescent="0.2">
      <c r="A984" s="81">
        <v>45111603</v>
      </c>
      <c r="B984" s="69" t="str">
        <f t="shared" ca="1" si="34"/>
        <v>Pantallas o desplegadores para proyección</v>
      </c>
      <c r="C984" s="81" t="s">
        <v>1449</v>
      </c>
      <c r="D984" s="81">
        <v>1</v>
      </c>
      <c r="E984" s="71">
        <v>80000</v>
      </c>
      <c r="F984" s="70">
        <f t="shared" ca="1" si="35"/>
        <v>80000</v>
      </c>
      <c r="G984" s="45"/>
      <c r="H984" s="45"/>
      <c r="I984" s="45"/>
      <c r="J984" s="45"/>
    </row>
    <row r="985" spans="1:10" ht="13.5" customHeight="1" x14ac:dyDescent="0.2">
      <c r="A985" s="81">
        <v>45111802</v>
      </c>
      <c r="B985" s="69" t="str">
        <f t="shared" ca="1" si="34"/>
        <v>Soportes para televisiones</v>
      </c>
      <c r="C985" s="81" t="s">
        <v>1449</v>
      </c>
      <c r="D985" s="81">
        <v>1</v>
      </c>
      <c r="E985" s="71">
        <v>5000</v>
      </c>
      <c r="F985" s="70">
        <f t="shared" ca="1" si="35"/>
        <v>5000</v>
      </c>
      <c r="G985" s="45"/>
      <c r="H985" s="45"/>
      <c r="I985" s="45"/>
      <c r="J985" s="45"/>
    </row>
    <row r="986" spans="1:10" ht="13.5" customHeight="1" x14ac:dyDescent="0.2">
      <c r="A986" s="81">
        <v>45111802</v>
      </c>
      <c r="B986" s="69" t="str">
        <f t="shared" ca="1" si="34"/>
        <v>Soportes para televisiones</v>
      </c>
      <c r="C986" s="81" t="s">
        <v>1449</v>
      </c>
      <c r="D986" s="81">
        <v>1</v>
      </c>
      <c r="E986" s="71">
        <v>20000</v>
      </c>
      <c r="F986" s="70">
        <f t="shared" ca="1" si="35"/>
        <v>20000</v>
      </c>
      <c r="G986" s="45"/>
      <c r="H986" s="45"/>
      <c r="I986" s="45"/>
      <c r="J986" s="45"/>
    </row>
    <row r="987" spans="1:10" ht="13.5" customHeight="1" x14ac:dyDescent="0.2">
      <c r="A987" s="81">
        <v>45111901</v>
      </c>
      <c r="B987" s="69" t="str">
        <f t="shared" ca="1" si="34"/>
        <v>Sistemas de audio conferencias</v>
      </c>
      <c r="C987" s="81" t="s">
        <v>1449</v>
      </c>
      <c r="D987" s="81">
        <v>1</v>
      </c>
      <c r="E987" s="71">
        <v>40000</v>
      </c>
      <c r="F987" s="70">
        <f t="shared" ca="1" si="35"/>
        <v>40000</v>
      </c>
      <c r="G987" s="45"/>
      <c r="H987" s="45"/>
      <c r="I987" s="45"/>
      <c r="J987" s="45"/>
    </row>
    <row r="988" spans="1:10" ht="13.5" customHeight="1" x14ac:dyDescent="0.2">
      <c r="A988" s="81">
        <v>45111901</v>
      </c>
      <c r="B988" s="69" t="str">
        <f t="shared" ca="1" si="34"/>
        <v>Sistemas de audio conferencias</v>
      </c>
      <c r="C988" s="81" t="s">
        <v>1449</v>
      </c>
      <c r="D988" s="81">
        <v>6</v>
      </c>
      <c r="E988" s="71">
        <v>30000</v>
      </c>
      <c r="F988" s="70">
        <f t="shared" ca="1" si="35"/>
        <v>180000</v>
      </c>
      <c r="G988" s="45"/>
      <c r="H988" s="45"/>
      <c r="I988" s="45"/>
      <c r="J988" s="45"/>
    </row>
    <row r="989" spans="1:10" ht="13.5" customHeight="1" x14ac:dyDescent="0.2">
      <c r="A989" s="81">
        <v>45111603</v>
      </c>
      <c r="B989" s="69" t="str">
        <f t="shared" ca="1" si="34"/>
        <v>Pantallas o desplegadores para proyección</v>
      </c>
      <c r="C989" s="81" t="s">
        <v>1449</v>
      </c>
      <c r="D989" s="81">
        <v>1</v>
      </c>
      <c r="E989" s="71">
        <v>8800</v>
      </c>
      <c r="F989" s="70">
        <f t="shared" ca="1" si="35"/>
        <v>8800</v>
      </c>
      <c r="G989" s="45"/>
      <c r="H989" s="45"/>
      <c r="I989" s="45"/>
      <c r="J989" s="45"/>
    </row>
    <row r="990" spans="1:10" ht="14.1" customHeight="1" x14ac:dyDescent="0.2">
      <c r="A990" s="45"/>
      <c r="B990" s="45"/>
      <c r="C990" s="45"/>
      <c r="D990" s="45"/>
      <c r="E990" s="73" t="s">
        <v>12551</v>
      </c>
      <c r="F990" s="74">
        <f ca="1">SUM(Table363[MONTO TOTAL ESTIMADO])</f>
        <v>413800</v>
      </c>
      <c r="G990" s="45"/>
      <c r="H990" s="45" t="str">
        <f>C976</f>
        <v>Bienes</v>
      </c>
      <c r="I990" s="45" t="str">
        <f>E976</f>
        <v>No</v>
      </c>
      <c r="J990" s="45" t="str">
        <f>D976</f>
        <v>Compras Menores</v>
      </c>
    </row>
    <row r="991" spans="1:10" ht="14.1" customHeight="1" thickBot="1" x14ac:dyDescent="0.3"/>
    <row r="992" spans="1:10" ht="33.75" customHeight="1" thickBot="1" x14ac:dyDescent="0.25">
      <c r="A992" s="64" t="s">
        <v>16383</v>
      </c>
      <c r="B992" s="64" t="s">
        <v>161</v>
      </c>
      <c r="C992" s="64" t="s">
        <v>11725</v>
      </c>
      <c r="D992" s="64" t="s">
        <v>14379</v>
      </c>
      <c r="E992" s="64" t="s">
        <v>10963</v>
      </c>
      <c r="F992" s="64" t="s">
        <v>11096</v>
      </c>
      <c r="G992" s="45"/>
      <c r="H992" s="45"/>
      <c r="I992" s="45"/>
      <c r="J992" s="45"/>
    </row>
    <row r="993" spans="1:10" ht="13.5" customHeight="1" thickBot="1" x14ac:dyDescent="0.25">
      <c r="A993" s="66" t="s">
        <v>18875</v>
      </c>
      <c r="B993" s="66" t="s">
        <v>18856</v>
      </c>
      <c r="C993" s="66" t="s">
        <v>17798</v>
      </c>
      <c r="D993" s="66" t="s">
        <v>10172</v>
      </c>
      <c r="E993" s="66" t="s">
        <v>17854</v>
      </c>
      <c r="F993" s="66"/>
      <c r="G993" s="45"/>
      <c r="H993" s="45"/>
      <c r="I993" s="45"/>
      <c r="J993" s="45"/>
    </row>
    <row r="994" spans="1:10" ht="14.1" customHeight="1" thickBot="1" x14ac:dyDescent="0.25">
      <c r="A994" s="99" t="s">
        <v>14829</v>
      </c>
      <c r="B994" s="67" t="s">
        <v>8529</v>
      </c>
      <c r="C994" s="76">
        <v>44368</v>
      </c>
      <c r="D994" s="99" t="s">
        <v>9387</v>
      </c>
      <c r="E994" s="67" t="s">
        <v>13095</v>
      </c>
      <c r="F994" s="66" t="s">
        <v>3082</v>
      </c>
      <c r="G994" s="45"/>
      <c r="H994" s="45"/>
      <c r="I994" s="45"/>
      <c r="J994" s="45"/>
    </row>
    <row r="995" spans="1:10" ht="14.1" customHeight="1" thickBot="1" x14ac:dyDescent="0.25">
      <c r="A995" s="100"/>
      <c r="B995" s="67" t="s">
        <v>1786</v>
      </c>
      <c r="C995" s="92">
        <f>IF(C994="","",IF(AND(MONTH(C994)&gt;=1,MONTH(C994)&lt;=3),1,IF(AND(MONTH(C994)&gt;=4,MONTH(C994)&lt;=6),2,IF(AND(MONTH(C994)&gt;=7,MONTH(C994)&lt;=9),3,4))))</f>
        <v>2</v>
      </c>
      <c r="D995" s="100"/>
      <c r="E995" s="67" t="s">
        <v>2418</v>
      </c>
      <c r="F995" s="66" t="s">
        <v>11113</v>
      </c>
      <c r="G995" s="45"/>
      <c r="H995" s="45"/>
      <c r="I995" s="45"/>
      <c r="J995" s="45"/>
    </row>
    <row r="996" spans="1:10" ht="14.1" customHeight="1" thickBot="1" x14ac:dyDescent="0.25">
      <c r="A996" s="100"/>
      <c r="B996" s="67" t="s">
        <v>12943</v>
      </c>
      <c r="C996" s="76">
        <v>44372</v>
      </c>
      <c r="D996" s="100"/>
      <c r="E996" s="67" t="s">
        <v>3075</v>
      </c>
      <c r="F996" s="66" t="s">
        <v>11113</v>
      </c>
      <c r="G996" s="45"/>
      <c r="H996" s="45"/>
      <c r="I996" s="45"/>
      <c r="J996" s="45"/>
    </row>
    <row r="997" spans="1:10" ht="14.1" customHeight="1" thickBot="1" x14ac:dyDescent="0.25">
      <c r="A997" s="100"/>
      <c r="B997" s="67" t="s">
        <v>1786</v>
      </c>
      <c r="C997" s="92">
        <f>IF(C996="","",IF(AND(MONTH(C996)&gt;=1,MONTH(C996)&lt;=3),1,IF(AND(MONTH(C996)&gt;=4,MONTH(C996)&lt;=6),2,IF(AND(MONTH(C996)&gt;=7,MONTH(C996)&lt;=9),3,4))))</f>
        <v>2</v>
      </c>
      <c r="D997" s="100"/>
      <c r="E997" s="67" t="s">
        <v>13194</v>
      </c>
      <c r="F997" s="66" t="s">
        <v>11113</v>
      </c>
      <c r="G997" s="45"/>
      <c r="H997" s="45"/>
      <c r="I997" s="45"/>
      <c r="J997" s="45"/>
    </row>
    <row r="998" spans="1:10" ht="14.1" customHeight="1" thickBot="1" x14ac:dyDescent="0.25">
      <c r="A998" s="45"/>
      <c r="B998" s="45"/>
      <c r="C998" s="45"/>
      <c r="D998" s="45"/>
      <c r="E998" s="45"/>
      <c r="F998" s="45"/>
      <c r="G998" s="45"/>
      <c r="H998" s="45"/>
      <c r="I998" s="45"/>
      <c r="J998" s="45"/>
    </row>
    <row r="999" spans="1:10" ht="14.1" customHeight="1" thickBot="1" x14ac:dyDescent="0.25">
      <c r="A999" s="72" t="s">
        <v>15736</v>
      </c>
      <c r="B999" s="72" t="s">
        <v>16147</v>
      </c>
      <c r="C999" s="72" t="s">
        <v>15642</v>
      </c>
      <c r="D999" s="72" t="s">
        <v>15252</v>
      </c>
      <c r="E999" s="72" t="s">
        <v>6933</v>
      </c>
      <c r="F999" s="72" t="s">
        <v>15281</v>
      </c>
      <c r="G999" s="45"/>
      <c r="H999" s="45"/>
      <c r="I999" s="45"/>
      <c r="J999" s="45"/>
    </row>
    <row r="1000" spans="1:10" ht="13.5" customHeight="1" x14ac:dyDescent="0.2">
      <c r="A1000" s="81">
        <v>45111603</v>
      </c>
      <c r="B1000" s="69" t="str">
        <f ca="1">IFERROR(INDEX(UNSPSCDes,MATCH(INDIRECT(ADDRESS(ROW(),COLUMN()-1,4)),UNSPSCCode,0)),"")</f>
        <v>Pantallas o desplegadores para proyección</v>
      </c>
      <c r="C1000" s="81" t="s">
        <v>1449</v>
      </c>
      <c r="D1000" s="81">
        <v>1</v>
      </c>
      <c r="E1000" s="71">
        <v>12585.55</v>
      </c>
      <c r="F1000" s="70">
        <f ca="1">INDIRECT(ADDRESS(ROW(),COLUMN()-2,4))*INDIRECT(ADDRESS(ROW(),COLUMN()-1,4))</f>
        <v>12585.55</v>
      </c>
      <c r="G1000" s="45"/>
      <c r="H1000" s="45"/>
      <c r="I1000" s="45"/>
      <c r="J1000" s="45"/>
    </row>
    <row r="1001" spans="1:10" ht="14.1" customHeight="1" x14ac:dyDescent="0.2">
      <c r="A1001" s="45"/>
      <c r="B1001" s="45"/>
      <c r="C1001" s="45"/>
      <c r="D1001" s="45"/>
      <c r="E1001" s="73" t="s">
        <v>12551</v>
      </c>
      <c r="F1001" s="74">
        <f ca="1">SUM(Table362[MONTO TOTAL ESTIMADO])</f>
        <v>12585.55</v>
      </c>
      <c r="G1001" s="45"/>
      <c r="H1001" s="45" t="str">
        <f>C993</f>
        <v>Bienes</v>
      </c>
      <c r="I1001" s="45" t="str">
        <f>E993</f>
        <v>No</v>
      </c>
      <c r="J1001" s="45" t="str">
        <f>D993</f>
        <v>Compras por debajo del Umbral</v>
      </c>
    </row>
    <row r="1002" spans="1:10" ht="14.1" customHeight="1" thickBot="1" x14ac:dyDescent="0.3"/>
    <row r="1003" spans="1:10" ht="33.75" customHeight="1" thickBot="1" x14ac:dyDescent="0.25">
      <c r="A1003" s="64" t="s">
        <v>16383</v>
      </c>
      <c r="B1003" s="64" t="s">
        <v>161</v>
      </c>
      <c r="C1003" s="64" t="s">
        <v>11725</v>
      </c>
      <c r="D1003" s="64" t="s">
        <v>14379</v>
      </c>
      <c r="E1003" s="64" t="s">
        <v>10963</v>
      </c>
      <c r="F1003" s="64" t="s">
        <v>11096</v>
      </c>
      <c r="G1003" s="45"/>
      <c r="H1003" s="45"/>
      <c r="I1003" s="45"/>
      <c r="J1003" s="45"/>
    </row>
    <row r="1004" spans="1:10" ht="13.5" customHeight="1" thickBot="1" x14ac:dyDescent="0.25">
      <c r="A1004" s="66" t="s">
        <v>18877</v>
      </c>
      <c r="B1004" s="66" t="s">
        <v>18856</v>
      </c>
      <c r="C1004" s="66" t="s">
        <v>17798</v>
      </c>
      <c r="D1004" s="66" t="s">
        <v>1875</v>
      </c>
      <c r="E1004" s="66" t="s">
        <v>17854</v>
      </c>
      <c r="F1004" s="66"/>
      <c r="G1004" s="45"/>
      <c r="H1004" s="45"/>
      <c r="I1004" s="45"/>
      <c r="J1004" s="45"/>
    </row>
    <row r="1005" spans="1:10" ht="14.1" customHeight="1" thickBot="1" x14ac:dyDescent="0.25">
      <c r="A1005" s="99" t="s">
        <v>14829</v>
      </c>
      <c r="B1005" s="67" t="s">
        <v>8529</v>
      </c>
      <c r="C1005" s="76">
        <v>44263</v>
      </c>
      <c r="D1005" s="99" t="s">
        <v>9387</v>
      </c>
      <c r="E1005" s="67" t="s">
        <v>13095</v>
      </c>
      <c r="F1005" s="66" t="s">
        <v>3082</v>
      </c>
      <c r="G1005" s="45"/>
      <c r="H1005" s="45"/>
      <c r="I1005" s="45"/>
      <c r="J1005" s="45"/>
    </row>
    <row r="1006" spans="1:10" ht="14.1" customHeight="1" thickBot="1" x14ac:dyDescent="0.25">
      <c r="A1006" s="100"/>
      <c r="B1006" s="67" t="s">
        <v>1786</v>
      </c>
      <c r="C1006" s="92">
        <f>IF(C1005="","",IF(AND(MONTH(C1005)&gt;=1,MONTH(C1005)&lt;=3),1,IF(AND(MONTH(C1005)&gt;=4,MONTH(C1005)&lt;=6),2,IF(AND(MONTH(C1005)&gt;=7,MONTH(C1005)&lt;=9),3,4))))</f>
        <v>1</v>
      </c>
      <c r="D1006" s="100"/>
      <c r="E1006" s="67" t="s">
        <v>2418</v>
      </c>
      <c r="F1006" s="66" t="s">
        <v>11113</v>
      </c>
      <c r="G1006" s="45"/>
      <c r="H1006" s="45"/>
      <c r="I1006" s="45"/>
      <c r="J1006" s="45"/>
    </row>
    <row r="1007" spans="1:10" ht="14.1" customHeight="1" thickBot="1" x14ac:dyDescent="0.25">
      <c r="A1007" s="100"/>
      <c r="B1007" s="67" t="s">
        <v>12943</v>
      </c>
      <c r="C1007" s="76">
        <v>44301</v>
      </c>
      <c r="D1007" s="100"/>
      <c r="E1007" s="67" t="s">
        <v>3075</v>
      </c>
      <c r="F1007" s="66" t="s">
        <v>11113</v>
      </c>
      <c r="G1007" s="45"/>
      <c r="H1007" s="45"/>
      <c r="I1007" s="45"/>
      <c r="J1007" s="45"/>
    </row>
    <row r="1008" spans="1:10" ht="14.1" customHeight="1" thickBot="1" x14ac:dyDescent="0.25">
      <c r="A1008" s="100"/>
      <c r="B1008" s="67" t="s">
        <v>1786</v>
      </c>
      <c r="C1008" s="92">
        <f>IF(C1007="","",IF(AND(MONTH(C1007)&gt;=1,MONTH(C1007)&lt;=3),1,IF(AND(MONTH(C1007)&gt;=4,MONTH(C1007)&lt;=6),2,IF(AND(MONTH(C1007)&gt;=7,MONTH(C1007)&lt;=9),3,4))))</f>
        <v>2</v>
      </c>
      <c r="D1008" s="100"/>
      <c r="E1008" s="67" t="s">
        <v>13194</v>
      </c>
      <c r="F1008" s="66" t="s">
        <v>11113</v>
      </c>
      <c r="G1008" s="45"/>
      <c r="H1008" s="45"/>
      <c r="I1008" s="45"/>
      <c r="J1008" s="45"/>
    </row>
    <row r="1009" spans="1:10" ht="14.1" customHeight="1" thickBot="1" x14ac:dyDescent="0.25">
      <c r="A1009" s="45"/>
      <c r="B1009" s="45"/>
      <c r="C1009" s="45"/>
      <c r="D1009" s="45"/>
      <c r="E1009" s="45"/>
      <c r="F1009" s="45"/>
      <c r="G1009" s="45"/>
      <c r="H1009" s="45"/>
      <c r="I1009" s="45"/>
      <c r="J1009" s="45"/>
    </row>
    <row r="1010" spans="1:10" ht="14.1" customHeight="1" thickBot="1" x14ac:dyDescent="0.25">
      <c r="A1010" s="72" t="s">
        <v>15736</v>
      </c>
      <c r="B1010" s="72" t="s">
        <v>16147</v>
      </c>
      <c r="C1010" s="72" t="s">
        <v>15642</v>
      </c>
      <c r="D1010" s="72" t="s">
        <v>15252</v>
      </c>
      <c r="E1010" s="72" t="s">
        <v>6933</v>
      </c>
      <c r="F1010" s="72" t="s">
        <v>15281</v>
      </c>
      <c r="G1010" s="45"/>
      <c r="H1010" s="45"/>
      <c r="I1010" s="45"/>
      <c r="J1010" s="45"/>
    </row>
    <row r="1011" spans="1:10" ht="14.1" customHeight="1" x14ac:dyDescent="0.2">
      <c r="A1011" s="81">
        <v>43221506</v>
      </c>
      <c r="B1011" s="69" t="str">
        <f t="shared" ref="B1011:B1021" ca="1" si="36">IFERROR(INDEX(UNSPSCDes,MATCH(INDIRECT(ADDRESS(ROW(),COLUMN()-1,4)),UNSPSCCode,0)),"")</f>
        <v>Consola de teleconferencias</v>
      </c>
      <c r="C1011" s="81" t="s">
        <v>1449</v>
      </c>
      <c r="D1011" s="81">
        <v>2</v>
      </c>
      <c r="E1011" s="71">
        <v>60000</v>
      </c>
      <c r="F1011" s="70">
        <f t="shared" ref="F1011:F1021" ca="1" si="37">INDIRECT(ADDRESS(ROW(),COLUMN()-2,4))*INDIRECT(ADDRESS(ROW(),COLUMN()-1,4))</f>
        <v>120000</v>
      </c>
      <c r="G1011" s="45"/>
      <c r="H1011" s="45"/>
      <c r="I1011" s="45"/>
      <c r="J1011" s="45"/>
    </row>
    <row r="1012" spans="1:10" ht="13.5" customHeight="1" x14ac:dyDescent="0.2">
      <c r="A1012" s="81">
        <v>43211902</v>
      </c>
      <c r="B1012" s="69" t="str">
        <f t="shared" ca="1" si="36"/>
        <v>Paneles o monitores de pantalla de cristal líquido lcd</v>
      </c>
      <c r="C1012" s="81" t="s">
        <v>1449</v>
      </c>
      <c r="D1012" s="81">
        <v>2</v>
      </c>
      <c r="E1012" s="71">
        <v>30000</v>
      </c>
      <c r="F1012" s="70">
        <f t="shared" ca="1" si="37"/>
        <v>60000</v>
      </c>
      <c r="G1012" s="45"/>
      <c r="H1012" s="45"/>
      <c r="I1012" s="45"/>
      <c r="J1012" s="45"/>
    </row>
    <row r="1013" spans="1:10" ht="13.5" customHeight="1" x14ac:dyDescent="0.2">
      <c r="A1013" s="81">
        <v>43211902</v>
      </c>
      <c r="B1013" s="69" t="str">
        <f t="shared" ca="1" si="36"/>
        <v>Paneles o monitores de pantalla de cristal líquido lcd</v>
      </c>
      <c r="C1013" s="81" t="s">
        <v>1449</v>
      </c>
      <c r="D1013" s="81">
        <v>2</v>
      </c>
      <c r="E1013" s="71">
        <v>235000</v>
      </c>
      <c r="F1013" s="70">
        <f t="shared" ca="1" si="37"/>
        <v>470000</v>
      </c>
      <c r="G1013" s="45"/>
      <c r="H1013" s="45"/>
      <c r="I1013" s="45"/>
      <c r="J1013" s="45"/>
    </row>
    <row r="1014" spans="1:10" ht="13.5" customHeight="1" x14ac:dyDescent="0.2">
      <c r="A1014" s="81">
        <v>43211508</v>
      </c>
      <c r="B1014" s="69" t="str">
        <f t="shared" ca="1" si="36"/>
        <v>Computadores personales</v>
      </c>
      <c r="C1014" s="81" t="s">
        <v>1449</v>
      </c>
      <c r="D1014" s="81">
        <v>2</v>
      </c>
      <c r="E1014" s="71">
        <v>100000</v>
      </c>
      <c r="F1014" s="70">
        <f t="shared" ca="1" si="37"/>
        <v>200000</v>
      </c>
      <c r="G1014" s="45"/>
      <c r="H1014" s="45"/>
      <c r="I1014" s="45"/>
      <c r="J1014" s="45"/>
    </row>
    <row r="1015" spans="1:10" ht="13.5" customHeight="1" x14ac:dyDescent="0.2">
      <c r="A1015" s="81">
        <v>43211708</v>
      </c>
      <c r="B1015" s="69" t="str">
        <f t="shared" ca="1" si="36"/>
        <v>Mouse o bola de seguimiento para computador</v>
      </c>
      <c r="C1015" s="81" t="s">
        <v>1449</v>
      </c>
      <c r="D1015" s="81">
        <v>5</v>
      </c>
      <c r="E1015" s="71">
        <v>600</v>
      </c>
      <c r="F1015" s="70">
        <f t="shared" ca="1" si="37"/>
        <v>3000</v>
      </c>
      <c r="G1015" s="45"/>
      <c r="H1015" s="45"/>
      <c r="I1015" s="45"/>
      <c r="J1015" s="45"/>
    </row>
    <row r="1016" spans="1:10" ht="13.5" customHeight="1" x14ac:dyDescent="0.2">
      <c r="A1016" s="81">
        <v>43201538</v>
      </c>
      <c r="B1016" s="69" t="str">
        <f t="shared" ca="1" si="36"/>
        <v>Enfriadores de unidades de procesamiento central</v>
      </c>
      <c r="C1016" s="81" t="s">
        <v>1449</v>
      </c>
      <c r="D1016" s="81">
        <v>3</v>
      </c>
      <c r="E1016" s="71">
        <v>800</v>
      </c>
      <c r="F1016" s="70">
        <f t="shared" ca="1" si="37"/>
        <v>2400</v>
      </c>
      <c r="G1016" s="45"/>
      <c r="H1016" s="45"/>
      <c r="I1016" s="45"/>
      <c r="J1016" s="45"/>
    </row>
    <row r="1017" spans="1:10" ht="13.5" customHeight="1" x14ac:dyDescent="0.2">
      <c r="A1017" s="81">
        <v>43211509</v>
      </c>
      <c r="B1017" s="69" t="str">
        <f t="shared" ca="1" si="36"/>
        <v>Computadores de tableta</v>
      </c>
      <c r="C1017" s="81" t="s">
        <v>1449</v>
      </c>
      <c r="D1017" s="81">
        <v>1</v>
      </c>
      <c r="E1017" s="71">
        <v>2500</v>
      </c>
      <c r="F1017" s="70">
        <f t="shared" ca="1" si="37"/>
        <v>2500</v>
      </c>
      <c r="G1017" s="45"/>
      <c r="H1017" s="45"/>
      <c r="I1017" s="45"/>
      <c r="J1017" s="45"/>
    </row>
    <row r="1018" spans="1:10" ht="13.5" customHeight="1" x14ac:dyDescent="0.2">
      <c r="A1018" s="81">
        <v>43211706</v>
      </c>
      <c r="B1018" s="69" t="str">
        <f t="shared" ca="1" si="36"/>
        <v>Teclados</v>
      </c>
      <c r="C1018" s="81" t="s">
        <v>1449</v>
      </c>
      <c r="D1018" s="81">
        <v>2</v>
      </c>
      <c r="E1018" s="71">
        <v>400</v>
      </c>
      <c r="F1018" s="70">
        <f t="shared" ca="1" si="37"/>
        <v>800</v>
      </c>
      <c r="G1018" s="45"/>
      <c r="H1018" s="45"/>
      <c r="I1018" s="45"/>
      <c r="J1018" s="45"/>
    </row>
    <row r="1019" spans="1:10" ht="13.5" customHeight="1" x14ac:dyDescent="0.2">
      <c r="A1019" s="81">
        <v>43201503</v>
      </c>
      <c r="B1019" s="69" t="str">
        <f t="shared" ca="1" si="36"/>
        <v>Procesadores de unidad de procesamiento central cpu</v>
      </c>
      <c r="C1019" s="81" t="s">
        <v>1449</v>
      </c>
      <c r="D1019" s="81">
        <v>2</v>
      </c>
      <c r="E1019" s="71">
        <v>150000</v>
      </c>
      <c r="F1019" s="70">
        <f t="shared" ca="1" si="37"/>
        <v>300000</v>
      </c>
      <c r="G1019" s="45"/>
      <c r="H1019" s="45"/>
      <c r="I1019" s="45"/>
      <c r="J1019" s="45"/>
    </row>
    <row r="1020" spans="1:10" ht="13.5" customHeight="1" x14ac:dyDescent="0.2">
      <c r="A1020" s="81">
        <v>43211902</v>
      </c>
      <c r="B1020" s="69" t="str">
        <f t="shared" ca="1" si="36"/>
        <v>Paneles o monitores de pantalla de cristal líquido lcd</v>
      </c>
      <c r="C1020" s="81" t="s">
        <v>1449</v>
      </c>
      <c r="D1020" s="81">
        <v>4</v>
      </c>
      <c r="E1020" s="71">
        <v>40000</v>
      </c>
      <c r="F1020" s="70">
        <f t="shared" ca="1" si="37"/>
        <v>160000</v>
      </c>
      <c r="G1020" s="45"/>
      <c r="H1020" s="45"/>
      <c r="I1020" s="45"/>
      <c r="J1020" s="45"/>
    </row>
    <row r="1021" spans="1:10" ht="13.5" customHeight="1" x14ac:dyDescent="0.2">
      <c r="A1021" s="81">
        <v>43211902</v>
      </c>
      <c r="B1021" s="69" t="str">
        <f t="shared" ca="1" si="36"/>
        <v>Paneles o monitores de pantalla de cristal líquido lcd</v>
      </c>
      <c r="C1021" s="81" t="s">
        <v>1449</v>
      </c>
      <c r="D1021" s="81">
        <v>60</v>
      </c>
      <c r="E1021" s="71">
        <v>6000</v>
      </c>
      <c r="F1021" s="70">
        <f t="shared" ca="1" si="37"/>
        <v>360000</v>
      </c>
      <c r="G1021" s="45"/>
      <c r="H1021" s="45"/>
      <c r="I1021" s="45"/>
      <c r="J1021" s="45"/>
    </row>
    <row r="1022" spans="1:10" ht="14.1" customHeight="1" x14ac:dyDescent="0.2">
      <c r="A1022" s="45"/>
      <c r="B1022" s="45"/>
      <c r="C1022" s="45"/>
      <c r="D1022" s="45"/>
      <c r="E1022" s="73" t="s">
        <v>12551</v>
      </c>
      <c r="F1022" s="74">
        <f ca="1">SUM(Table364[MONTO TOTAL ESTIMADO])</f>
        <v>1678700</v>
      </c>
      <c r="G1022" s="45"/>
      <c r="H1022" s="45" t="str">
        <f>C1004</f>
        <v>Bienes</v>
      </c>
      <c r="I1022" s="45" t="str">
        <f>E1004</f>
        <v>No</v>
      </c>
      <c r="J1022" s="45" t="str">
        <f>D1004</f>
        <v>Comparacion de Precios</v>
      </c>
    </row>
    <row r="1023" spans="1:10" ht="14.1" customHeight="1" thickBot="1" x14ac:dyDescent="0.3"/>
    <row r="1024" spans="1:10" ht="33.75" customHeight="1" thickBot="1" x14ac:dyDescent="0.25">
      <c r="A1024" s="64" t="s">
        <v>16383</v>
      </c>
      <c r="B1024" s="64" t="s">
        <v>161</v>
      </c>
      <c r="C1024" s="64" t="s">
        <v>11725</v>
      </c>
      <c r="D1024" s="64" t="s">
        <v>14379</v>
      </c>
      <c r="E1024" s="64" t="s">
        <v>10963</v>
      </c>
      <c r="F1024" s="64" t="s">
        <v>11096</v>
      </c>
      <c r="G1024" s="45"/>
      <c r="H1024" s="45"/>
      <c r="I1024" s="45"/>
      <c r="J1024" s="45"/>
    </row>
    <row r="1025" spans="1:10" ht="13.5" customHeight="1" thickBot="1" x14ac:dyDescent="0.25">
      <c r="A1025" s="66" t="s">
        <v>18882</v>
      </c>
      <c r="B1025" s="66" t="s">
        <v>18856</v>
      </c>
      <c r="C1025" s="66" t="s">
        <v>17798</v>
      </c>
      <c r="D1025" s="66" t="s">
        <v>17483</v>
      </c>
      <c r="E1025" s="66" t="s">
        <v>17854</v>
      </c>
      <c r="F1025" s="66"/>
      <c r="G1025" s="45"/>
      <c r="H1025" s="45"/>
      <c r="I1025" s="45"/>
      <c r="J1025" s="45"/>
    </row>
    <row r="1026" spans="1:10" ht="14.1" customHeight="1" thickBot="1" x14ac:dyDescent="0.25">
      <c r="A1026" s="99" t="s">
        <v>14829</v>
      </c>
      <c r="B1026" s="67" t="s">
        <v>8529</v>
      </c>
      <c r="C1026" s="76">
        <v>44243</v>
      </c>
      <c r="D1026" s="99" t="s">
        <v>9387</v>
      </c>
      <c r="E1026" s="67" t="s">
        <v>13095</v>
      </c>
      <c r="F1026" s="66" t="s">
        <v>3082</v>
      </c>
      <c r="G1026" s="45"/>
      <c r="H1026" s="45"/>
      <c r="I1026" s="45"/>
      <c r="J1026" s="45"/>
    </row>
    <row r="1027" spans="1:10" ht="14.1" customHeight="1" thickBot="1" x14ac:dyDescent="0.25">
      <c r="A1027" s="100"/>
      <c r="B1027" s="67" t="s">
        <v>1786</v>
      </c>
      <c r="C1027" s="92">
        <f>IF(C1026="","",IF(AND(MONTH(C1026)&gt;=1,MONTH(C1026)&lt;=3),1,IF(AND(MONTH(C1026)&gt;=4,MONTH(C1026)&lt;=6),2,IF(AND(MONTH(C1026)&gt;=7,MONTH(C1026)&lt;=9),3,4))))</f>
        <v>1</v>
      </c>
      <c r="D1027" s="100"/>
      <c r="E1027" s="67" t="s">
        <v>2418</v>
      </c>
      <c r="F1027" s="66" t="s">
        <v>11113</v>
      </c>
      <c r="G1027" s="45"/>
      <c r="H1027" s="45"/>
      <c r="I1027" s="45"/>
      <c r="J1027" s="45"/>
    </row>
    <row r="1028" spans="1:10" ht="14.1" customHeight="1" thickBot="1" x14ac:dyDescent="0.25">
      <c r="A1028" s="100"/>
      <c r="B1028" s="67" t="s">
        <v>12943</v>
      </c>
      <c r="C1028" s="76">
        <v>44252</v>
      </c>
      <c r="D1028" s="100"/>
      <c r="E1028" s="67" t="s">
        <v>3075</v>
      </c>
      <c r="F1028" s="66" t="s">
        <v>11113</v>
      </c>
      <c r="G1028" s="45"/>
      <c r="H1028" s="45"/>
      <c r="I1028" s="45"/>
      <c r="J1028" s="45"/>
    </row>
    <row r="1029" spans="1:10" ht="14.1" customHeight="1" thickBot="1" x14ac:dyDescent="0.25">
      <c r="A1029" s="100"/>
      <c r="B1029" s="67" t="s">
        <v>1786</v>
      </c>
      <c r="C1029" s="92">
        <f>IF(C1028="","",IF(AND(MONTH(C1028)&gt;=1,MONTH(C1028)&lt;=3),1,IF(AND(MONTH(C1028)&gt;=4,MONTH(C1028)&lt;=6),2,IF(AND(MONTH(C1028)&gt;=7,MONTH(C1028)&lt;=9),3,4))))</f>
        <v>1</v>
      </c>
      <c r="D1029" s="100"/>
      <c r="E1029" s="67" t="s">
        <v>13194</v>
      </c>
      <c r="F1029" s="66" t="s">
        <v>11113</v>
      </c>
      <c r="G1029" s="45"/>
      <c r="H1029" s="45"/>
      <c r="I1029" s="45"/>
      <c r="J1029" s="45"/>
    </row>
    <row r="1030" spans="1:10" ht="14.1" customHeight="1" thickBot="1" x14ac:dyDescent="0.25">
      <c r="A1030" s="45"/>
      <c r="B1030" s="45"/>
      <c r="C1030" s="45"/>
      <c r="D1030" s="45"/>
      <c r="E1030" s="45"/>
      <c r="F1030" s="45"/>
      <c r="G1030" s="45"/>
      <c r="H1030" s="45"/>
      <c r="I1030" s="45"/>
      <c r="J1030" s="45"/>
    </row>
    <row r="1031" spans="1:10" ht="14.1" customHeight="1" thickBot="1" x14ac:dyDescent="0.25">
      <c r="A1031" s="72" t="s">
        <v>15736</v>
      </c>
      <c r="B1031" s="72" t="s">
        <v>16147</v>
      </c>
      <c r="C1031" s="72" t="s">
        <v>15642</v>
      </c>
      <c r="D1031" s="72" t="s">
        <v>15252</v>
      </c>
      <c r="E1031" s="72" t="s">
        <v>6933</v>
      </c>
      <c r="F1031" s="72" t="s">
        <v>15281</v>
      </c>
      <c r="G1031" s="45"/>
      <c r="H1031" s="45"/>
      <c r="I1031" s="45"/>
      <c r="J1031" s="45"/>
    </row>
    <row r="1032" spans="1:10" ht="13.5" customHeight="1" x14ac:dyDescent="0.2">
      <c r="A1032" s="81">
        <v>43231512</v>
      </c>
      <c r="B1032" s="69" t="str">
        <f ca="1">IFERROR(INDEX(UNSPSCDes,MATCH(INDIRECT(ADDRESS(ROW(),COLUMN()-1,4)),UNSPSCCode,0)),"")</f>
        <v>Software de manejo de licencias</v>
      </c>
      <c r="C1032" s="81" t="s">
        <v>1449</v>
      </c>
      <c r="D1032" s="81">
        <v>3</v>
      </c>
      <c r="E1032" s="71">
        <v>60000</v>
      </c>
      <c r="F1032" s="70">
        <f ca="1">INDIRECT(ADDRESS(ROW(),COLUMN()-2,4))*INDIRECT(ADDRESS(ROW(),COLUMN()-1,4))</f>
        <v>180000</v>
      </c>
      <c r="G1032" s="45"/>
      <c r="H1032" s="45"/>
      <c r="I1032" s="45"/>
      <c r="J1032" s="45"/>
    </row>
    <row r="1033" spans="1:10" ht="14.1" customHeight="1" x14ac:dyDescent="0.2">
      <c r="A1033" s="45"/>
      <c r="B1033" s="45"/>
      <c r="C1033" s="45"/>
      <c r="D1033" s="45"/>
      <c r="E1033" s="73" t="s">
        <v>12551</v>
      </c>
      <c r="F1033" s="74">
        <f ca="1">SUM(Table365[MONTO TOTAL ESTIMADO])</f>
        <v>180000</v>
      </c>
      <c r="G1033" s="45"/>
      <c r="H1033" s="45" t="str">
        <f>C1025</f>
        <v>Bienes</v>
      </c>
      <c r="I1033" s="45" t="str">
        <f>E1025</f>
        <v>No</v>
      </c>
      <c r="J1033" s="45" t="str">
        <f>D1025</f>
        <v>Compras Menores</v>
      </c>
    </row>
    <row r="1034" spans="1:10" ht="14.1" customHeight="1" thickBot="1" x14ac:dyDescent="0.3"/>
    <row r="1035" spans="1:10" ht="33.75" customHeight="1" thickBot="1" x14ac:dyDescent="0.25">
      <c r="A1035" s="64" t="s">
        <v>16383</v>
      </c>
      <c r="B1035" s="64" t="s">
        <v>161</v>
      </c>
      <c r="C1035" s="64" t="s">
        <v>11725</v>
      </c>
      <c r="D1035" s="64" t="s">
        <v>14379</v>
      </c>
      <c r="E1035" s="64" t="s">
        <v>10963</v>
      </c>
      <c r="F1035" s="64" t="s">
        <v>11096</v>
      </c>
      <c r="G1035" s="45"/>
      <c r="H1035" s="45"/>
      <c r="I1035" s="45"/>
      <c r="J1035" s="45"/>
    </row>
    <row r="1036" spans="1:10" ht="13.5" customHeight="1" thickBot="1" x14ac:dyDescent="0.25">
      <c r="A1036" s="66" t="s">
        <v>18878</v>
      </c>
      <c r="B1036" s="66" t="s">
        <v>18856</v>
      </c>
      <c r="C1036" s="66" t="s">
        <v>17798</v>
      </c>
      <c r="D1036" s="66" t="s">
        <v>17483</v>
      </c>
      <c r="E1036" s="66" t="s">
        <v>17854</v>
      </c>
      <c r="F1036" s="66"/>
      <c r="G1036" s="45"/>
      <c r="H1036" s="45"/>
      <c r="I1036" s="45"/>
      <c r="J1036" s="45"/>
    </row>
    <row r="1037" spans="1:10" ht="14.1" customHeight="1" thickBot="1" x14ac:dyDescent="0.25">
      <c r="A1037" s="99" t="s">
        <v>14829</v>
      </c>
      <c r="B1037" s="67" t="s">
        <v>8529</v>
      </c>
      <c r="C1037" s="76">
        <v>44285</v>
      </c>
      <c r="D1037" s="99" t="s">
        <v>9387</v>
      </c>
      <c r="E1037" s="67" t="s">
        <v>13095</v>
      </c>
      <c r="F1037" s="66" t="s">
        <v>3082</v>
      </c>
      <c r="G1037" s="45"/>
      <c r="H1037" s="45"/>
      <c r="I1037" s="45"/>
      <c r="J1037" s="45"/>
    </row>
    <row r="1038" spans="1:10" ht="14.1" customHeight="1" thickBot="1" x14ac:dyDescent="0.25">
      <c r="A1038" s="100"/>
      <c r="B1038" s="67" t="s">
        <v>1786</v>
      </c>
      <c r="C1038" s="92">
        <f>IF(C1037="","",IF(AND(MONTH(C1037)&gt;=1,MONTH(C1037)&lt;=3),1,IF(AND(MONTH(C1037)&gt;=4,MONTH(C1037)&lt;=6),2,IF(AND(MONTH(C1037)&gt;=7,MONTH(C1037)&lt;=9),3,4))))</f>
        <v>1</v>
      </c>
      <c r="D1038" s="100"/>
      <c r="E1038" s="67" t="s">
        <v>2418</v>
      </c>
      <c r="F1038" s="66" t="s">
        <v>11113</v>
      </c>
      <c r="G1038" s="45"/>
      <c r="H1038" s="45"/>
      <c r="I1038" s="45"/>
      <c r="J1038" s="45"/>
    </row>
    <row r="1039" spans="1:10" ht="14.1" customHeight="1" thickBot="1" x14ac:dyDescent="0.25">
      <c r="A1039" s="100"/>
      <c r="B1039" s="67" t="s">
        <v>12943</v>
      </c>
      <c r="C1039" s="76">
        <v>44299</v>
      </c>
      <c r="D1039" s="100"/>
      <c r="E1039" s="67" t="s">
        <v>3075</v>
      </c>
      <c r="F1039" s="66" t="s">
        <v>11113</v>
      </c>
      <c r="G1039" s="45"/>
      <c r="H1039" s="45"/>
      <c r="I1039" s="45"/>
      <c r="J1039" s="45"/>
    </row>
    <row r="1040" spans="1:10" ht="14.1" customHeight="1" thickBot="1" x14ac:dyDescent="0.25">
      <c r="A1040" s="100"/>
      <c r="B1040" s="67" t="s">
        <v>1786</v>
      </c>
      <c r="C1040" s="92">
        <f>IF(C1039="","",IF(AND(MONTH(C1039)&gt;=1,MONTH(C1039)&lt;=3),1,IF(AND(MONTH(C1039)&gt;=4,MONTH(C1039)&lt;=6),2,IF(AND(MONTH(C1039)&gt;=7,MONTH(C1039)&lt;=9),3,4))))</f>
        <v>2</v>
      </c>
      <c r="D1040" s="100"/>
      <c r="E1040" s="67" t="s">
        <v>13194</v>
      </c>
      <c r="F1040" s="66" t="s">
        <v>11113</v>
      </c>
      <c r="G1040" s="45"/>
      <c r="H1040" s="45"/>
      <c r="I1040" s="45"/>
      <c r="J1040" s="45"/>
    </row>
    <row r="1041" spans="1:10" ht="14.1" customHeight="1" thickBot="1" x14ac:dyDescent="0.25">
      <c r="A1041" s="45"/>
      <c r="B1041" s="45"/>
      <c r="C1041" s="45"/>
      <c r="D1041" s="45"/>
      <c r="E1041" s="45"/>
      <c r="F1041" s="45"/>
      <c r="G1041" s="45"/>
      <c r="H1041" s="45"/>
      <c r="I1041" s="45"/>
      <c r="J1041" s="45"/>
    </row>
    <row r="1042" spans="1:10" ht="14.1" customHeight="1" thickBot="1" x14ac:dyDescent="0.25">
      <c r="A1042" s="72" t="s">
        <v>15736</v>
      </c>
      <c r="B1042" s="72" t="s">
        <v>16147</v>
      </c>
      <c r="C1042" s="72" t="s">
        <v>15642</v>
      </c>
      <c r="D1042" s="72" t="s">
        <v>15252</v>
      </c>
      <c r="E1042" s="72" t="s">
        <v>6933</v>
      </c>
      <c r="F1042" s="72" t="s">
        <v>15281</v>
      </c>
      <c r="G1042" s="45"/>
      <c r="H1042" s="45"/>
      <c r="I1042" s="45"/>
      <c r="J1042" s="45"/>
    </row>
    <row r="1043" spans="1:10" ht="14.1" customHeight="1" x14ac:dyDescent="0.2">
      <c r="A1043" s="81">
        <v>52161520</v>
      </c>
      <c r="B1043" s="69" t="str">
        <f t="shared" ref="B1043:B1048" ca="1" si="38">IFERROR(INDEX(UNSPSCDes,MATCH(INDIRECT(ADDRESS(ROW(),COLUMN()-1,4)),UNSPSCCode,0)),"")</f>
        <v>Micrófonos</v>
      </c>
      <c r="C1043" s="81" t="s">
        <v>1449</v>
      </c>
      <c r="D1043" s="81">
        <v>4</v>
      </c>
      <c r="E1043" s="71">
        <v>6000</v>
      </c>
      <c r="F1043" s="70">
        <f t="shared" ref="F1043:F1048" ca="1" si="39">INDIRECT(ADDRESS(ROW(),COLUMN()-2,4))*INDIRECT(ADDRESS(ROW(),COLUMN()-1,4))</f>
        <v>24000</v>
      </c>
      <c r="G1043" s="45"/>
      <c r="H1043" s="45"/>
      <c r="I1043" s="45"/>
      <c r="J1043" s="45"/>
    </row>
    <row r="1044" spans="1:10" ht="13.5" customHeight="1" x14ac:dyDescent="0.2">
      <c r="A1044" s="81">
        <v>52161520</v>
      </c>
      <c r="B1044" s="69" t="str">
        <f t="shared" ca="1" si="38"/>
        <v>Micrófonos</v>
      </c>
      <c r="C1044" s="81" t="s">
        <v>1449</v>
      </c>
      <c r="D1044" s="81">
        <v>4</v>
      </c>
      <c r="E1044" s="71">
        <v>5000</v>
      </c>
      <c r="F1044" s="70">
        <f t="shared" ca="1" si="39"/>
        <v>20000</v>
      </c>
      <c r="G1044" s="45"/>
      <c r="H1044" s="45"/>
      <c r="I1044" s="45"/>
      <c r="J1044" s="45"/>
    </row>
    <row r="1045" spans="1:10" ht="13.5" customHeight="1" x14ac:dyDescent="0.2">
      <c r="A1045" s="81">
        <v>52161514</v>
      </c>
      <c r="B1045" s="69" t="str">
        <f t="shared" ca="1" si="38"/>
        <v>Audífonos</v>
      </c>
      <c r="C1045" s="81" t="s">
        <v>1449</v>
      </c>
      <c r="D1045" s="81">
        <v>3</v>
      </c>
      <c r="E1045" s="71">
        <v>50000</v>
      </c>
      <c r="F1045" s="70">
        <f t="shared" ca="1" si="39"/>
        <v>150000</v>
      </c>
      <c r="G1045" s="45"/>
      <c r="H1045" s="45"/>
      <c r="I1045" s="45"/>
      <c r="J1045" s="45"/>
    </row>
    <row r="1046" spans="1:10" ht="13.5" customHeight="1" x14ac:dyDescent="0.2">
      <c r="A1046" s="81">
        <v>52161513</v>
      </c>
      <c r="B1046" s="69" t="str">
        <f t="shared" ca="1" si="38"/>
        <v>Combinación de televisor, vhs y grabadora dvd</v>
      </c>
      <c r="C1046" s="81" t="s">
        <v>1449</v>
      </c>
      <c r="D1046" s="81">
        <v>1</v>
      </c>
      <c r="E1046" s="71">
        <v>340000</v>
      </c>
      <c r="F1046" s="70">
        <f t="shared" ca="1" si="39"/>
        <v>340000</v>
      </c>
      <c r="G1046" s="45"/>
      <c r="H1046" s="45"/>
      <c r="I1046" s="45"/>
      <c r="J1046" s="45"/>
    </row>
    <row r="1047" spans="1:10" ht="13.5" customHeight="1" x14ac:dyDescent="0.2">
      <c r="A1047" s="81">
        <v>52161527</v>
      </c>
      <c r="B1047" s="69" t="str">
        <f t="shared" ca="1" si="38"/>
        <v>Altavoces activos “subwoofer””</v>
      </c>
      <c r="C1047" s="81" t="s">
        <v>1449</v>
      </c>
      <c r="D1047" s="81">
        <v>3</v>
      </c>
      <c r="E1047" s="71">
        <v>20000</v>
      </c>
      <c r="F1047" s="70">
        <f t="shared" ca="1" si="39"/>
        <v>60000</v>
      </c>
      <c r="G1047" s="45"/>
      <c r="H1047" s="45"/>
      <c r="I1047" s="45"/>
      <c r="J1047" s="45"/>
    </row>
    <row r="1048" spans="1:10" ht="13.5" customHeight="1" x14ac:dyDescent="0.2">
      <c r="A1048" s="81">
        <v>52161510</v>
      </c>
      <c r="B1048" s="69" t="str">
        <f t="shared" ca="1" si="38"/>
        <v>Sistemas de audio de alta fidelidad para el hogar</v>
      </c>
      <c r="C1048" s="81" t="s">
        <v>1449</v>
      </c>
      <c r="D1048" s="81">
        <v>4</v>
      </c>
      <c r="E1048" s="71">
        <v>6000</v>
      </c>
      <c r="F1048" s="70">
        <f t="shared" ca="1" si="39"/>
        <v>24000</v>
      </c>
      <c r="G1048" s="45"/>
      <c r="H1048" s="45"/>
      <c r="I1048" s="45"/>
      <c r="J1048" s="45"/>
    </row>
    <row r="1049" spans="1:10" ht="14.1" customHeight="1" x14ac:dyDescent="0.2">
      <c r="A1049" s="45"/>
      <c r="B1049" s="45"/>
      <c r="C1049" s="45"/>
      <c r="D1049" s="45"/>
      <c r="E1049" s="73" t="s">
        <v>12551</v>
      </c>
      <c r="F1049" s="74">
        <f ca="1">SUM(Table366[MONTO TOTAL ESTIMADO])</f>
        <v>618000</v>
      </c>
      <c r="G1049" s="45"/>
      <c r="H1049" s="45" t="str">
        <f>C1036</f>
        <v>Bienes</v>
      </c>
      <c r="I1049" s="45" t="str">
        <f>E1036</f>
        <v>No</v>
      </c>
      <c r="J1049" s="45" t="str">
        <f>D1036</f>
        <v>Compras Menores</v>
      </c>
    </row>
    <row r="1050" spans="1:10" ht="14.1" customHeight="1" thickBot="1" x14ac:dyDescent="0.3"/>
    <row r="1051" spans="1:10" ht="33.75" customHeight="1" thickBot="1" x14ac:dyDescent="0.25">
      <c r="A1051" s="64" t="s">
        <v>16383</v>
      </c>
      <c r="B1051" s="64" t="s">
        <v>161</v>
      </c>
      <c r="C1051" s="64" t="s">
        <v>11725</v>
      </c>
      <c r="D1051" s="64" t="s">
        <v>14379</v>
      </c>
      <c r="E1051" s="64" t="s">
        <v>10963</v>
      </c>
      <c r="F1051" s="64" t="s">
        <v>11096</v>
      </c>
      <c r="G1051" s="45"/>
      <c r="H1051" s="45"/>
      <c r="I1051" s="45"/>
      <c r="J1051" s="45"/>
    </row>
    <row r="1052" spans="1:10" ht="13.5" customHeight="1" thickBot="1" x14ac:dyDescent="0.25">
      <c r="A1052" s="66" t="s">
        <v>18879</v>
      </c>
      <c r="B1052" s="66" t="s">
        <v>18856</v>
      </c>
      <c r="C1052" s="66" t="s">
        <v>17798</v>
      </c>
      <c r="D1052" s="66" t="s">
        <v>17483</v>
      </c>
      <c r="E1052" s="66" t="s">
        <v>17854</v>
      </c>
      <c r="F1052" s="66"/>
      <c r="G1052" s="45"/>
      <c r="H1052" s="45"/>
      <c r="I1052" s="45"/>
      <c r="J1052" s="45"/>
    </row>
    <row r="1053" spans="1:10" ht="14.1" customHeight="1" thickBot="1" x14ac:dyDescent="0.25">
      <c r="A1053" s="99" t="s">
        <v>14829</v>
      </c>
      <c r="B1053" s="67" t="s">
        <v>8529</v>
      </c>
      <c r="C1053" s="76">
        <v>44237</v>
      </c>
      <c r="D1053" s="99" t="s">
        <v>9387</v>
      </c>
      <c r="E1053" s="67" t="s">
        <v>13095</v>
      </c>
      <c r="F1053" s="66" t="s">
        <v>3082</v>
      </c>
      <c r="G1053" s="45"/>
      <c r="H1053" s="45"/>
      <c r="I1053" s="45"/>
      <c r="J1053" s="45"/>
    </row>
    <row r="1054" spans="1:10" ht="14.1" customHeight="1" thickBot="1" x14ac:dyDescent="0.25">
      <c r="A1054" s="100"/>
      <c r="B1054" s="67" t="s">
        <v>1786</v>
      </c>
      <c r="C1054" s="93">
        <f>IF(C1053="","",IF(AND(MONTH(C1053)&gt;=1,MONTH(C1053)&lt;=3),1,IF(AND(MONTH(C1053)&gt;=4,MONTH(C1053)&lt;=6),2,IF(AND(MONTH(C1053)&gt;=7,MONTH(C1053)&lt;=9),3,4))))</f>
        <v>1</v>
      </c>
      <c r="D1054" s="100"/>
      <c r="E1054" s="67" t="s">
        <v>2418</v>
      </c>
      <c r="F1054" s="66" t="s">
        <v>11113</v>
      </c>
      <c r="G1054" s="45"/>
      <c r="H1054" s="45"/>
      <c r="I1054" s="45"/>
      <c r="J1054" s="45"/>
    </row>
    <row r="1055" spans="1:10" ht="14.1" customHeight="1" thickBot="1" x14ac:dyDescent="0.25">
      <c r="A1055" s="100"/>
      <c r="B1055" s="67" t="s">
        <v>12943</v>
      </c>
      <c r="C1055" s="76">
        <v>44253</v>
      </c>
      <c r="D1055" s="100"/>
      <c r="E1055" s="67" t="s">
        <v>3075</v>
      </c>
      <c r="F1055" s="66" t="s">
        <v>11113</v>
      </c>
      <c r="G1055" s="45"/>
      <c r="H1055" s="45"/>
      <c r="I1055" s="45"/>
      <c r="J1055" s="45"/>
    </row>
    <row r="1056" spans="1:10" ht="14.1" customHeight="1" thickBot="1" x14ac:dyDescent="0.25">
      <c r="A1056" s="100"/>
      <c r="B1056" s="67" t="s">
        <v>1786</v>
      </c>
      <c r="C1056" s="93">
        <f>IF(C1055="","",IF(AND(MONTH(C1055)&gt;=1,MONTH(C1055)&lt;=3),1,IF(AND(MONTH(C1055)&gt;=4,MONTH(C1055)&lt;=6),2,IF(AND(MONTH(C1055)&gt;=7,MONTH(C1055)&lt;=9),3,4))))</f>
        <v>1</v>
      </c>
      <c r="D1056" s="100"/>
      <c r="E1056" s="67" t="s">
        <v>13194</v>
      </c>
      <c r="F1056" s="66" t="s">
        <v>11113</v>
      </c>
      <c r="G1056" s="45"/>
      <c r="H1056" s="45"/>
      <c r="I1056" s="45"/>
      <c r="J1056" s="45"/>
    </row>
    <row r="1057" spans="1:10" ht="14.1" customHeight="1" thickBot="1" x14ac:dyDescent="0.25">
      <c r="A1057" s="45"/>
      <c r="B1057" s="45"/>
      <c r="C1057" s="45"/>
      <c r="D1057" s="45"/>
      <c r="E1057" s="45"/>
      <c r="F1057" s="45"/>
      <c r="G1057" s="45"/>
      <c r="H1057" s="45"/>
      <c r="I1057" s="45"/>
      <c r="J1057" s="45"/>
    </row>
    <row r="1058" spans="1:10" ht="14.1" customHeight="1" thickBot="1" x14ac:dyDescent="0.25">
      <c r="A1058" s="72" t="s">
        <v>15736</v>
      </c>
      <c r="B1058" s="72" t="s">
        <v>16147</v>
      </c>
      <c r="C1058" s="72" t="s">
        <v>15642</v>
      </c>
      <c r="D1058" s="72" t="s">
        <v>15252</v>
      </c>
      <c r="E1058" s="72" t="s">
        <v>6933</v>
      </c>
      <c r="F1058" s="72" t="s">
        <v>15281</v>
      </c>
      <c r="G1058" s="45"/>
      <c r="H1058" s="45"/>
      <c r="I1058" s="45"/>
      <c r="J1058" s="45"/>
    </row>
    <row r="1059" spans="1:10" ht="14.1" customHeight="1" x14ac:dyDescent="0.2">
      <c r="A1059" s="81">
        <v>56101522</v>
      </c>
      <c r="B1059" s="69" t="str">
        <f ca="1">IFERROR(INDEX(UNSPSCDes,MATCH(INDIRECT(ADDRESS(ROW(),COLUMN()-1,4)),UNSPSCCode,0)),"")</f>
        <v>Sillas de brazos</v>
      </c>
      <c r="C1059" s="81" t="s">
        <v>1449</v>
      </c>
      <c r="D1059" s="81">
        <v>3</v>
      </c>
      <c r="E1059" s="71">
        <v>6841</v>
      </c>
      <c r="F1059" s="70">
        <f ca="1">INDIRECT(ADDRESS(ROW(),COLUMN()-2,4))*INDIRECT(ADDRESS(ROW(),COLUMN()-1,4))</f>
        <v>20523</v>
      </c>
      <c r="G1059" s="45"/>
      <c r="H1059" s="45"/>
      <c r="I1059" s="45"/>
      <c r="J1059" s="45"/>
    </row>
    <row r="1060" spans="1:10" ht="13.5" customHeight="1" x14ac:dyDescent="0.2">
      <c r="A1060" s="81">
        <v>56101519</v>
      </c>
      <c r="B1060" s="69" t="str">
        <f ca="1">IFERROR(INDEX(UNSPSCDes,MATCH(INDIRECT(ADDRESS(ROW(),COLUMN()-1,4)),UNSPSCCode,0)),"")</f>
        <v>Mesas</v>
      </c>
      <c r="C1060" s="81" t="s">
        <v>1449</v>
      </c>
      <c r="D1060" s="81">
        <v>1</v>
      </c>
      <c r="E1060" s="71">
        <v>15378.3</v>
      </c>
      <c r="F1060" s="70">
        <f ca="1">INDIRECT(ADDRESS(ROW(),COLUMN()-2,4))*INDIRECT(ADDRESS(ROW(),COLUMN()-1,4))</f>
        <v>15378.3</v>
      </c>
      <c r="G1060" s="45"/>
      <c r="H1060" s="45"/>
      <c r="I1060" s="45"/>
      <c r="J1060" s="45"/>
    </row>
    <row r="1061" spans="1:10" ht="13.5" customHeight="1" x14ac:dyDescent="0.2">
      <c r="A1061" s="81">
        <v>56112104</v>
      </c>
      <c r="B1061" s="69" t="str">
        <f ca="1">IFERROR(INDEX(UNSPSCDes,MATCH(INDIRECT(ADDRESS(ROW(),COLUMN()-1,4)),UNSPSCCode,0)),"")</f>
        <v>Sillas para ejecutivos</v>
      </c>
      <c r="C1061" s="81" t="s">
        <v>1449</v>
      </c>
      <c r="D1061" s="81">
        <v>1</v>
      </c>
      <c r="E1061" s="71">
        <v>139900</v>
      </c>
      <c r="F1061" s="70">
        <f ca="1">INDIRECT(ADDRESS(ROW(),COLUMN()-2,4))*INDIRECT(ADDRESS(ROW(),COLUMN()-1,4))</f>
        <v>139900</v>
      </c>
      <c r="G1061" s="45"/>
      <c r="H1061" s="45"/>
      <c r="I1061" s="45"/>
      <c r="J1061" s="45"/>
    </row>
    <row r="1062" spans="1:10" ht="13.5" customHeight="1" x14ac:dyDescent="0.2">
      <c r="A1062" s="81">
        <v>56101522</v>
      </c>
      <c r="B1062" s="69" t="str">
        <f ca="1">IFERROR(INDEX(UNSPSCDes,MATCH(INDIRECT(ADDRESS(ROW(),COLUMN()-1,4)),UNSPSCCode,0)),"")</f>
        <v>Sillas de brazos</v>
      </c>
      <c r="C1062" s="81" t="s">
        <v>1449</v>
      </c>
      <c r="D1062" s="81">
        <v>1</v>
      </c>
      <c r="E1062" s="71">
        <v>13000</v>
      </c>
      <c r="F1062" s="70">
        <f ca="1">INDIRECT(ADDRESS(ROW(),COLUMN()-2,4))*INDIRECT(ADDRESS(ROW(),COLUMN()-1,4))</f>
        <v>13000</v>
      </c>
      <c r="G1062" s="45"/>
      <c r="H1062" s="45"/>
      <c r="I1062" s="45"/>
      <c r="J1062" s="45"/>
    </row>
    <row r="1063" spans="1:10" ht="14.1" customHeight="1" x14ac:dyDescent="0.2">
      <c r="A1063" s="45"/>
      <c r="B1063" s="45"/>
      <c r="C1063" s="45"/>
      <c r="D1063" s="45"/>
      <c r="E1063" s="73" t="s">
        <v>12551</v>
      </c>
      <c r="F1063" s="74">
        <f ca="1">SUM(Table367[MONTO TOTAL ESTIMADO])</f>
        <v>188801.3</v>
      </c>
      <c r="G1063" s="45"/>
      <c r="H1063" s="45" t="str">
        <f>C1052</f>
        <v>Bienes</v>
      </c>
      <c r="I1063" s="45" t="str">
        <f>E1052</f>
        <v>No</v>
      </c>
      <c r="J1063" s="45" t="str">
        <f>D1052</f>
        <v>Compras Menores</v>
      </c>
    </row>
    <row r="1064" spans="1:10" ht="14.1" customHeight="1" thickBot="1" x14ac:dyDescent="0.3"/>
    <row r="1065" spans="1:10" ht="33.75" customHeight="1" thickBot="1" x14ac:dyDescent="0.25">
      <c r="A1065" s="64" t="s">
        <v>16383</v>
      </c>
      <c r="B1065" s="64" t="s">
        <v>161</v>
      </c>
      <c r="C1065" s="64" t="s">
        <v>11725</v>
      </c>
      <c r="D1065" s="64" t="s">
        <v>14379</v>
      </c>
      <c r="E1065" s="64" t="s">
        <v>10963</v>
      </c>
      <c r="F1065" s="64" t="s">
        <v>11096</v>
      </c>
      <c r="G1065" s="45"/>
      <c r="H1065" s="45"/>
      <c r="I1065" s="45"/>
      <c r="J1065" s="45"/>
    </row>
    <row r="1066" spans="1:10" ht="13.5" customHeight="1" thickBot="1" x14ac:dyDescent="0.25">
      <c r="A1066" s="66" t="s">
        <v>18880</v>
      </c>
      <c r="B1066" s="66" t="s">
        <v>18856</v>
      </c>
      <c r="C1066" s="66" t="s">
        <v>17798</v>
      </c>
      <c r="D1066" s="66" t="s">
        <v>10172</v>
      </c>
      <c r="E1066" s="66" t="s">
        <v>17854</v>
      </c>
      <c r="F1066" s="66"/>
      <c r="G1066" s="45"/>
      <c r="H1066" s="45"/>
      <c r="I1066" s="45"/>
      <c r="J1066" s="45"/>
    </row>
    <row r="1067" spans="1:10" ht="14.1" customHeight="1" thickBot="1" x14ac:dyDescent="0.25">
      <c r="A1067" s="99" t="s">
        <v>14829</v>
      </c>
      <c r="B1067" s="67" t="s">
        <v>8529</v>
      </c>
      <c r="C1067" s="76">
        <v>44239</v>
      </c>
      <c r="D1067" s="99" t="s">
        <v>9387</v>
      </c>
      <c r="E1067" s="67" t="s">
        <v>13095</v>
      </c>
      <c r="F1067" s="66" t="s">
        <v>3082</v>
      </c>
      <c r="G1067" s="45"/>
      <c r="H1067" s="45"/>
      <c r="I1067" s="45"/>
      <c r="J1067" s="45"/>
    </row>
    <row r="1068" spans="1:10" ht="14.1" customHeight="1" thickBot="1" x14ac:dyDescent="0.25">
      <c r="A1068" s="100"/>
      <c r="B1068" s="67" t="s">
        <v>1786</v>
      </c>
      <c r="C1068" s="93">
        <f>IF(C1067="","",IF(AND(MONTH(C1067)&gt;=1,MONTH(C1067)&lt;=3),1,IF(AND(MONTH(C1067)&gt;=4,MONTH(C1067)&lt;=6),2,IF(AND(MONTH(C1067)&gt;=7,MONTH(C1067)&lt;=9),3,4))))</f>
        <v>1</v>
      </c>
      <c r="D1068" s="100"/>
      <c r="E1068" s="67" t="s">
        <v>2418</v>
      </c>
      <c r="F1068" s="66" t="s">
        <v>11113</v>
      </c>
      <c r="G1068" s="45"/>
      <c r="H1068" s="45"/>
      <c r="I1068" s="45"/>
      <c r="J1068" s="45"/>
    </row>
    <row r="1069" spans="1:10" ht="14.1" customHeight="1" thickBot="1" x14ac:dyDescent="0.25">
      <c r="A1069" s="100"/>
      <c r="B1069" s="67" t="s">
        <v>12943</v>
      </c>
      <c r="C1069" s="76">
        <v>44246</v>
      </c>
      <c r="D1069" s="100"/>
      <c r="E1069" s="67" t="s">
        <v>3075</v>
      </c>
      <c r="F1069" s="66" t="s">
        <v>11113</v>
      </c>
      <c r="G1069" s="45"/>
      <c r="H1069" s="45"/>
      <c r="I1069" s="45"/>
      <c r="J1069" s="45"/>
    </row>
    <row r="1070" spans="1:10" ht="14.1" customHeight="1" thickBot="1" x14ac:dyDescent="0.25">
      <c r="A1070" s="100"/>
      <c r="B1070" s="67" t="s">
        <v>1786</v>
      </c>
      <c r="C1070" s="93">
        <f>IF(C1069="","",IF(AND(MONTH(C1069)&gt;=1,MONTH(C1069)&lt;=3),1,IF(AND(MONTH(C1069)&gt;=4,MONTH(C1069)&lt;=6),2,IF(AND(MONTH(C1069)&gt;=7,MONTH(C1069)&lt;=9),3,4))))</f>
        <v>1</v>
      </c>
      <c r="D1070" s="100"/>
      <c r="E1070" s="67" t="s">
        <v>13194</v>
      </c>
      <c r="F1070" s="66" t="s">
        <v>11113</v>
      </c>
      <c r="G1070" s="45"/>
      <c r="H1070" s="45"/>
      <c r="I1070" s="45"/>
      <c r="J1070" s="45"/>
    </row>
    <row r="1071" spans="1:10" ht="14.1" customHeight="1" thickBot="1" x14ac:dyDescent="0.25">
      <c r="A1071" s="45"/>
      <c r="B1071" s="45"/>
      <c r="C1071" s="45"/>
      <c r="D1071" s="45"/>
      <c r="E1071" s="45"/>
      <c r="F1071" s="45"/>
      <c r="G1071" s="45"/>
      <c r="H1071" s="45"/>
      <c r="I1071" s="45"/>
      <c r="J1071" s="45"/>
    </row>
    <row r="1072" spans="1:10" ht="14.1" customHeight="1" thickBot="1" x14ac:dyDescent="0.25">
      <c r="A1072" s="72" t="s">
        <v>15736</v>
      </c>
      <c r="B1072" s="72" t="s">
        <v>16147</v>
      </c>
      <c r="C1072" s="72" t="s">
        <v>15642</v>
      </c>
      <c r="D1072" s="72" t="s">
        <v>15252</v>
      </c>
      <c r="E1072" s="72" t="s">
        <v>6933</v>
      </c>
      <c r="F1072" s="72" t="s">
        <v>15281</v>
      </c>
      <c r="G1072" s="45"/>
      <c r="H1072" s="45"/>
      <c r="I1072" s="45"/>
      <c r="J1072" s="45"/>
    </row>
    <row r="1073" spans="1:10" ht="14.1" customHeight="1" x14ac:dyDescent="0.2">
      <c r="A1073" s="81">
        <v>39111504</v>
      </c>
      <c r="B1073" s="69" t="str">
        <f ca="1">IFERROR(INDEX(UNSPSCDes,MATCH(INDIRECT(ADDRESS(ROW(),COLUMN()-1,4)),UNSPSCCode,0)),"")</f>
        <v>Sistemas de iluminación de escenario o estudio</v>
      </c>
      <c r="C1073" s="81" t="s">
        <v>1449</v>
      </c>
      <c r="D1073" s="81">
        <v>1</v>
      </c>
      <c r="E1073" s="71">
        <v>13400</v>
      </c>
      <c r="F1073" s="70">
        <f ca="1">INDIRECT(ADDRESS(ROW(),COLUMN()-2,4))*INDIRECT(ADDRESS(ROW(),COLUMN()-1,4))</f>
        <v>13400</v>
      </c>
      <c r="G1073" s="45"/>
      <c r="H1073" s="45"/>
      <c r="I1073" s="45"/>
      <c r="J1073" s="45"/>
    </row>
    <row r="1074" spans="1:10" ht="13.5" customHeight="1" x14ac:dyDescent="0.2">
      <c r="A1074" s="81">
        <v>39111504</v>
      </c>
      <c r="B1074" s="69" t="str">
        <f ca="1">IFERROR(INDEX(UNSPSCDes,MATCH(INDIRECT(ADDRESS(ROW(),COLUMN()-1,4)),UNSPSCCode,0)),"")</f>
        <v>Sistemas de iluminación de escenario o estudio</v>
      </c>
      <c r="C1074" s="81" t="s">
        <v>1449</v>
      </c>
      <c r="D1074" s="81">
        <v>1</v>
      </c>
      <c r="E1074" s="71">
        <v>8700</v>
      </c>
      <c r="F1074" s="70">
        <f ca="1">INDIRECT(ADDRESS(ROW(),COLUMN()-2,4))*INDIRECT(ADDRESS(ROW(),COLUMN()-1,4))</f>
        <v>8700</v>
      </c>
      <c r="G1074" s="45"/>
      <c r="H1074" s="45"/>
      <c r="I1074" s="45"/>
      <c r="J1074" s="45"/>
    </row>
    <row r="1075" spans="1:10" ht="13.5" customHeight="1" x14ac:dyDescent="0.2">
      <c r="A1075" s="81">
        <v>39111518</v>
      </c>
      <c r="B1075" s="69" t="str">
        <f ca="1">IFERROR(INDEX(UNSPSCDes,MATCH(INDIRECT(ADDRESS(ROW(),COLUMN()-1,4)),UNSPSCCode,0)),"")</f>
        <v>Luz de mano o de extensión</v>
      </c>
      <c r="C1075" s="81" t="s">
        <v>1449</v>
      </c>
      <c r="D1075" s="81">
        <v>4</v>
      </c>
      <c r="E1075" s="71">
        <v>3029.6</v>
      </c>
      <c r="F1075" s="70">
        <f ca="1">INDIRECT(ADDRESS(ROW(),COLUMN()-2,4))*INDIRECT(ADDRESS(ROW(),COLUMN()-1,4))</f>
        <v>12118.4</v>
      </c>
      <c r="G1075" s="45"/>
      <c r="H1075" s="45"/>
      <c r="I1075" s="45"/>
      <c r="J1075" s="45"/>
    </row>
    <row r="1076" spans="1:10" ht="14.1" customHeight="1" x14ac:dyDescent="0.2">
      <c r="A1076" s="45"/>
      <c r="B1076" s="45"/>
      <c r="C1076" s="45"/>
      <c r="D1076" s="45"/>
      <c r="E1076" s="73" t="s">
        <v>12551</v>
      </c>
      <c r="F1076" s="74">
        <f ca="1">SUM(Table368[MONTO TOTAL ESTIMADO])</f>
        <v>34218.400000000001</v>
      </c>
      <c r="G1076" s="45"/>
      <c r="H1076" s="45" t="str">
        <f>C1066</f>
        <v>Bienes</v>
      </c>
      <c r="I1076" s="45" t="str">
        <f>E1066</f>
        <v>No</v>
      </c>
      <c r="J1076" s="45" t="str">
        <f>D1066</f>
        <v>Compras por debajo del Umbral</v>
      </c>
    </row>
    <row r="1077" spans="1:10" ht="14.1" customHeight="1" thickBot="1" x14ac:dyDescent="0.3"/>
    <row r="1078" spans="1:10" ht="33.75" customHeight="1" thickBot="1" x14ac:dyDescent="0.25">
      <c r="A1078" s="64" t="s">
        <v>16383</v>
      </c>
      <c r="B1078" s="64" t="s">
        <v>161</v>
      </c>
      <c r="C1078" s="64" t="s">
        <v>11725</v>
      </c>
      <c r="D1078" s="64" t="s">
        <v>14379</v>
      </c>
      <c r="E1078" s="64" t="s">
        <v>10963</v>
      </c>
      <c r="F1078" s="64" t="s">
        <v>11096</v>
      </c>
      <c r="G1078" s="45"/>
      <c r="H1078" s="45"/>
      <c r="I1078" s="45"/>
      <c r="J1078" s="45"/>
    </row>
    <row r="1079" spans="1:10" ht="13.5" customHeight="1" thickBot="1" x14ac:dyDescent="0.25">
      <c r="A1079" s="66" t="s">
        <v>18881</v>
      </c>
      <c r="B1079" s="66" t="s">
        <v>18856</v>
      </c>
      <c r="C1079" s="66" t="s">
        <v>17798</v>
      </c>
      <c r="D1079" s="66" t="s">
        <v>10172</v>
      </c>
      <c r="E1079" s="66" t="s">
        <v>17854</v>
      </c>
      <c r="F1079" s="66"/>
      <c r="G1079" s="45"/>
      <c r="H1079" s="45"/>
      <c r="I1079" s="45"/>
      <c r="J1079" s="45"/>
    </row>
    <row r="1080" spans="1:10" ht="14.1" customHeight="1" thickBot="1" x14ac:dyDescent="0.25">
      <c r="A1080" s="99" t="s">
        <v>14829</v>
      </c>
      <c r="B1080" s="67" t="s">
        <v>8529</v>
      </c>
      <c r="C1080" s="76">
        <v>44301</v>
      </c>
      <c r="D1080" s="99" t="s">
        <v>9387</v>
      </c>
      <c r="E1080" s="67" t="s">
        <v>13095</v>
      </c>
      <c r="F1080" s="66" t="s">
        <v>3082</v>
      </c>
      <c r="G1080" s="45"/>
      <c r="H1080" s="45"/>
      <c r="I1080" s="45"/>
      <c r="J1080" s="45"/>
    </row>
    <row r="1081" spans="1:10" ht="14.1" customHeight="1" thickBot="1" x14ac:dyDescent="0.25">
      <c r="A1081" s="100"/>
      <c r="B1081" s="67" t="s">
        <v>1786</v>
      </c>
      <c r="C1081" s="93">
        <f>IF(C1080="","",IF(AND(MONTH(C1080)&gt;=1,MONTH(C1080)&lt;=3),1,IF(AND(MONTH(C1080)&gt;=4,MONTH(C1080)&lt;=6),2,IF(AND(MONTH(C1080)&gt;=7,MONTH(C1080)&lt;=9),3,4))))</f>
        <v>2</v>
      </c>
      <c r="D1081" s="100"/>
      <c r="E1081" s="67" t="s">
        <v>2418</v>
      </c>
      <c r="F1081" s="66" t="s">
        <v>11113</v>
      </c>
      <c r="G1081" s="45"/>
      <c r="H1081" s="45"/>
      <c r="I1081" s="45"/>
      <c r="J1081" s="45"/>
    </row>
    <row r="1082" spans="1:10" ht="14.1" customHeight="1" thickBot="1" x14ac:dyDescent="0.25">
      <c r="A1082" s="100"/>
      <c r="B1082" s="67" t="s">
        <v>12943</v>
      </c>
      <c r="C1082" s="76">
        <v>44307</v>
      </c>
      <c r="D1082" s="100"/>
      <c r="E1082" s="67" t="s">
        <v>3075</v>
      </c>
      <c r="F1082" s="66" t="s">
        <v>11113</v>
      </c>
      <c r="G1082" s="45"/>
      <c r="H1082" s="45"/>
      <c r="I1082" s="45"/>
      <c r="J1082" s="45"/>
    </row>
    <row r="1083" spans="1:10" ht="14.1" customHeight="1" thickBot="1" x14ac:dyDescent="0.25">
      <c r="A1083" s="100"/>
      <c r="B1083" s="67" t="s">
        <v>1786</v>
      </c>
      <c r="C1083" s="93">
        <f>IF(C1082="","",IF(AND(MONTH(C1082)&gt;=1,MONTH(C1082)&lt;=3),1,IF(AND(MONTH(C1082)&gt;=4,MONTH(C1082)&lt;=6),2,IF(AND(MONTH(C1082)&gt;=7,MONTH(C1082)&lt;=9),3,4))))</f>
        <v>2</v>
      </c>
      <c r="D1083" s="100"/>
      <c r="E1083" s="67" t="s">
        <v>13194</v>
      </c>
      <c r="F1083" s="66" t="s">
        <v>11113</v>
      </c>
      <c r="G1083" s="45"/>
      <c r="H1083" s="45"/>
      <c r="I1083" s="45"/>
      <c r="J1083" s="45"/>
    </row>
    <row r="1084" spans="1:10" ht="14.1" customHeight="1" thickBot="1" x14ac:dyDescent="0.25">
      <c r="A1084" s="45"/>
      <c r="B1084" s="45"/>
      <c r="C1084" s="45"/>
      <c r="D1084" s="45"/>
      <c r="E1084" s="45"/>
      <c r="F1084" s="45"/>
      <c r="G1084" s="45"/>
      <c r="H1084" s="45"/>
      <c r="I1084" s="45"/>
      <c r="J1084" s="45"/>
    </row>
    <row r="1085" spans="1:10" ht="14.1" customHeight="1" thickBot="1" x14ac:dyDescent="0.25">
      <c r="A1085" s="72" t="s">
        <v>15736</v>
      </c>
      <c r="B1085" s="72" t="s">
        <v>16147</v>
      </c>
      <c r="C1085" s="72" t="s">
        <v>15642</v>
      </c>
      <c r="D1085" s="72" t="s">
        <v>15252</v>
      </c>
      <c r="E1085" s="72" t="s">
        <v>6933</v>
      </c>
      <c r="F1085" s="72" t="s">
        <v>15281</v>
      </c>
      <c r="G1085" s="45"/>
      <c r="H1085" s="45"/>
      <c r="I1085" s="45"/>
      <c r="J1085" s="45"/>
    </row>
    <row r="1086" spans="1:10" ht="13.5" customHeight="1" x14ac:dyDescent="0.2">
      <c r="A1086" s="81">
        <v>44111905</v>
      </c>
      <c r="B1086" s="69" t="str">
        <f ca="1">IFERROR(INDEX(UNSPSCDes,MATCH(INDIRECT(ADDRESS(ROW(),COLUMN()-1,4)),UNSPSCCode,0)),"")</f>
        <v>Tableros de borrado en seco o accesorios</v>
      </c>
      <c r="C1086" s="81" t="s">
        <v>1449</v>
      </c>
      <c r="D1086" s="81">
        <v>1</v>
      </c>
      <c r="E1086" s="71">
        <v>31541.79</v>
      </c>
      <c r="F1086" s="70">
        <f ca="1">INDIRECT(ADDRESS(ROW(),COLUMN()-2,4))*INDIRECT(ADDRESS(ROW(),COLUMN()-1,4))</f>
        <v>31541.79</v>
      </c>
      <c r="G1086" s="45"/>
      <c r="H1086" s="45"/>
      <c r="I1086" s="45"/>
      <c r="J1086" s="45"/>
    </row>
    <row r="1087" spans="1:10" ht="14.1" customHeight="1" x14ac:dyDescent="0.2">
      <c r="A1087" s="45"/>
      <c r="B1087" s="45"/>
      <c r="C1087" s="45"/>
      <c r="D1087" s="45"/>
      <c r="E1087" s="73" t="s">
        <v>12551</v>
      </c>
      <c r="F1087" s="74">
        <f ca="1">SUM(Table369[MONTO TOTAL ESTIMADO])</f>
        <v>31541.79</v>
      </c>
      <c r="G1087" s="45"/>
      <c r="H1087" s="45" t="str">
        <f>C1079</f>
        <v>Bienes</v>
      </c>
      <c r="I1087" s="45" t="str">
        <f>E1079</f>
        <v>No</v>
      </c>
      <c r="J1087" s="45" t="str">
        <f>D1079</f>
        <v>Compras por debajo del Umbral</v>
      </c>
    </row>
    <row r="1088" spans="1:10" ht="14.1" customHeight="1" thickBot="1" x14ac:dyDescent="0.3"/>
    <row r="1089" spans="1:10" ht="33.75" customHeight="1" thickBot="1" x14ac:dyDescent="0.25">
      <c r="A1089" s="64" t="s">
        <v>16383</v>
      </c>
      <c r="B1089" s="64" t="s">
        <v>161</v>
      </c>
      <c r="C1089" s="64" t="s">
        <v>11725</v>
      </c>
      <c r="D1089" s="64" t="s">
        <v>14379</v>
      </c>
      <c r="E1089" s="64" t="s">
        <v>10963</v>
      </c>
      <c r="F1089" s="64" t="s">
        <v>11096</v>
      </c>
      <c r="G1089" s="45"/>
      <c r="H1089" s="45"/>
      <c r="I1089" s="45"/>
      <c r="J1089" s="45"/>
    </row>
    <row r="1090" spans="1:10" ht="13.5" customHeight="1" thickBot="1" x14ac:dyDescent="0.25">
      <c r="A1090" s="66" t="s">
        <v>18878</v>
      </c>
      <c r="B1090" s="66" t="s">
        <v>18856</v>
      </c>
      <c r="C1090" s="66" t="s">
        <v>17798</v>
      </c>
      <c r="D1090" s="66" t="s">
        <v>1875</v>
      </c>
      <c r="E1090" s="66" t="s">
        <v>17854</v>
      </c>
      <c r="F1090" s="66"/>
      <c r="G1090" s="45"/>
      <c r="H1090" s="45"/>
      <c r="I1090" s="45"/>
      <c r="J1090" s="45"/>
    </row>
    <row r="1091" spans="1:10" ht="14.1" customHeight="1" thickBot="1" x14ac:dyDescent="0.25">
      <c r="A1091" s="99" t="s">
        <v>14829</v>
      </c>
      <c r="B1091" s="67" t="s">
        <v>8529</v>
      </c>
      <c r="C1091" s="76">
        <v>44309</v>
      </c>
      <c r="D1091" s="99" t="s">
        <v>9387</v>
      </c>
      <c r="E1091" s="67" t="s">
        <v>13095</v>
      </c>
      <c r="F1091" s="66" t="s">
        <v>3082</v>
      </c>
      <c r="G1091" s="45"/>
      <c r="H1091" s="45"/>
      <c r="I1091" s="45"/>
      <c r="J1091" s="45"/>
    </row>
    <row r="1092" spans="1:10" ht="14.1" customHeight="1" thickBot="1" x14ac:dyDescent="0.25">
      <c r="A1092" s="100"/>
      <c r="B1092" s="67" t="s">
        <v>1786</v>
      </c>
      <c r="C1092" s="94">
        <f>IF(C1091="","",IF(AND(MONTH(C1091)&gt;=1,MONTH(C1091)&lt;=3),1,IF(AND(MONTH(C1091)&gt;=4,MONTH(C1091)&lt;=6),2,IF(AND(MONTH(C1091)&gt;=7,MONTH(C1091)&lt;=9),3,4))))</f>
        <v>2</v>
      </c>
      <c r="D1092" s="100"/>
      <c r="E1092" s="67" t="s">
        <v>2418</v>
      </c>
      <c r="F1092" s="66" t="s">
        <v>11113</v>
      </c>
      <c r="G1092" s="45"/>
      <c r="H1092" s="45"/>
      <c r="I1092" s="45"/>
      <c r="J1092" s="45"/>
    </row>
    <row r="1093" spans="1:10" ht="14.1" customHeight="1" thickBot="1" x14ac:dyDescent="0.25">
      <c r="A1093" s="100"/>
      <c r="B1093" s="67" t="s">
        <v>12943</v>
      </c>
      <c r="C1093" s="76">
        <v>44329</v>
      </c>
      <c r="D1093" s="100"/>
      <c r="E1093" s="67" t="s">
        <v>3075</v>
      </c>
      <c r="F1093" s="66" t="s">
        <v>11113</v>
      </c>
      <c r="G1093" s="45"/>
      <c r="H1093" s="45"/>
      <c r="I1093" s="45"/>
      <c r="J1093" s="45"/>
    </row>
    <row r="1094" spans="1:10" ht="14.1" customHeight="1" thickBot="1" x14ac:dyDescent="0.25">
      <c r="A1094" s="100"/>
      <c r="B1094" s="67" t="s">
        <v>1786</v>
      </c>
      <c r="C1094" s="94">
        <f>IF(C1093="","",IF(AND(MONTH(C1093)&gt;=1,MONTH(C1093)&lt;=3),1,IF(AND(MONTH(C1093)&gt;=4,MONTH(C1093)&lt;=6),2,IF(AND(MONTH(C1093)&gt;=7,MONTH(C1093)&lt;=9),3,4))))</f>
        <v>2</v>
      </c>
      <c r="D1094" s="100"/>
      <c r="E1094" s="67" t="s">
        <v>13194</v>
      </c>
      <c r="F1094" s="66" t="s">
        <v>11113</v>
      </c>
      <c r="G1094" s="45"/>
      <c r="H1094" s="45"/>
      <c r="I1094" s="45"/>
      <c r="J1094" s="45"/>
    </row>
    <row r="1095" spans="1:10" ht="14.1" customHeight="1" thickBot="1" x14ac:dyDescent="0.25">
      <c r="A1095" s="45"/>
      <c r="B1095" s="45"/>
      <c r="C1095" s="45"/>
      <c r="D1095" s="45"/>
      <c r="E1095" s="45"/>
      <c r="F1095" s="45"/>
      <c r="G1095" s="45"/>
      <c r="H1095" s="45"/>
      <c r="I1095" s="45"/>
      <c r="J1095" s="45"/>
    </row>
    <row r="1096" spans="1:10" ht="14.1" customHeight="1" thickBot="1" x14ac:dyDescent="0.25">
      <c r="A1096" s="72" t="s">
        <v>15736</v>
      </c>
      <c r="B1096" s="72" t="s">
        <v>16147</v>
      </c>
      <c r="C1096" s="72" t="s">
        <v>15642</v>
      </c>
      <c r="D1096" s="72" t="s">
        <v>15252</v>
      </c>
      <c r="E1096" s="72" t="s">
        <v>6933</v>
      </c>
      <c r="F1096" s="72" t="s">
        <v>15281</v>
      </c>
      <c r="G1096" s="45"/>
      <c r="H1096" s="45"/>
      <c r="I1096" s="45"/>
      <c r="J1096" s="45"/>
    </row>
    <row r="1097" spans="1:10" ht="14.1" customHeight="1" x14ac:dyDescent="0.2">
      <c r="A1097" s="81">
        <v>45121805</v>
      </c>
      <c r="B1097" s="69" t="str">
        <f t="shared" ref="B1097:B1104" ca="1" si="40">IFERROR(INDEX(UNSPSCDes,MATCH(INDIRECT(ADDRESS(ROW(),COLUMN()-1,4)),UNSPSCCode,0)),"")</f>
        <v>Componentes o accesorios de cámara de micro filmado</v>
      </c>
      <c r="C1097" s="81" t="s">
        <v>1449</v>
      </c>
      <c r="D1097" s="81">
        <v>1</v>
      </c>
      <c r="E1097" s="71">
        <v>200000</v>
      </c>
      <c r="F1097" s="70">
        <f t="shared" ref="F1097:F1104" ca="1" si="41">INDIRECT(ADDRESS(ROW(),COLUMN()-2,4))*INDIRECT(ADDRESS(ROW(),COLUMN()-1,4))</f>
        <v>200000</v>
      </c>
      <c r="G1097" s="45"/>
      <c r="H1097" s="45"/>
      <c r="I1097" s="45"/>
      <c r="J1097" s="45"/>
    </row>
    <row r="1098" spans="1:10" ht="13.5" customHeight="1" x14ac:dyDescent="0.2">
      <c r="A1098" s="81">
        <v>45121514</v>
      </c>
      <c r="B1098" s="69" t="str">
        <f t="shared" ca="1" si="40"/>
        <v>Cámara fotocopiadora</v>
      </c>
      <c r="C1098" s="81" t="s">
        <v>1449</v>
      </c>
      <c r="D1098" s="81">
        <v>4</v>
      </c>
      <c r="E1098" s="71">
        <v>310000</v>
      </c>
      <c r="F1098" s="70">
        <f t="shared" ca="1" si="41"/>
        <v>1240000</v>
      </c>
      <c r="G1098" s="45"/>
      <c r="H1098" s="45"/>
      <c r="I1098" s="45"/>
      <c r="J1098" s="45"/>
    </row>
    <row r="1099" spans="1:10" ht="13.5" customHeight="1" x14ac:dyDescent="0.2">
      <c r="A1099" s="81">
        <v>45121514</v>
      </c>
      <c r="B1099" s="69" t="str">
        <f t="shared" ca="1" si="40"/>
        <v>Cámara fotocopiadora</v>
      </c>
      <c r="C1099" s="81" t="s">
        <v>1449</v>
      </c>
      <c r="D1099" s="81">
        <v>2</v>
      </c>
      <c r="E1099" s="71">
        <v>74400</v>
      </c>
      <c r="F1099" s="70">
        <f t="shared" ca="1" si="41"/>
        <v>148800</v>
      </c>
      <c r="G1099" s="45"/>
      <c r="H1099" s="45"/>
      <c r="I1099" s="45"/>
      <c r="J1099" s="45"/>
    </row>
    <row r="1100" spans="1:10" ht="13.5" customHeight="1" x14ac:dyDescent="0.2">
      <c r="A1100" s="81">
        <v>45111615</v>
      </c>
      <c r="B1100" s="69" t="str">
        <f t="shared" ca="1" si="40"/>
        <v>Lentes de proyección</v>
      </c>
      <c r="C1100" s="81" t="s">
        <v>1449</v>
      </c>
      <c r="D1100" s="81">
        <v>1</v>
      </c>
      <c r="E1100" s="71">
        <v>72696</v>
      </c>
      <c r="F1100" s="70">
        <f t="shared" ca="1" si="41"/>
        <v>72696</v>
      </c>
      <c r="G1100" s="45"/>
      <c r="H1100" s="45"/>
      <c r="I1100" s="45"/>
      <c r="J1100" s="45"/>
    </row>
    <row r="1101" spans="1:10" ht="13.5" customHeight="1" x14ac:dyDescent="0.2">
      <c r="A1101" s="81">
        <v>45121514</v>
      </c>
      <c r="B1101" s="69" t="str">
        <f t="shared" ca="1" si="40"/>
        <v>Cámara fotocopiadora</v>
      </c>
      <c r="C1101" s="81" t="s">
        <v>1449</v>
      </c>
      <c r="D1101" s="81">
        <v>2</v>
      </c>
      <c r="E1101" s="71">
        <v>23100</v>
      </c>
      <c r="F1101" s="70">
        <f t="shared" ca="1" si="41"/>
        <v>46200</v>
      </c>
      <c r="G1101" s="45"/>
      <c r="H1101" s="45"/>
      <c r="I1101" s="45"/>
      <c r="J1101" s="45"/>
    </row>
    <row r="1102" spans="1:10" ht="13.5" customHeight="1" x14ac:dyDescent="0.2">
      <c r="A1102" s="81">
        <v>45121602</v>
      </c>
      <c r="B1102" s="69" t="str">
        <f t="shared" ca="1" si="40"/>
        <v>Trípodes para cámaras</v>
      </c>
      <c r="C1102" s="81" t="s">
        <v>1449</v>
      </c>
      <c r="D1102" s="81">
        <v>3</v>
      </c>
      <c r="E1102" s="71">
        <v>5230</v>
      </c>
      <c r="F1102" s="70">
        <f t="shared" ca="1" si="41"/>
        <v>15690</v>
      </c>
      <c r="G1102" s="45"/>
      <c r="H1102" s="45"/>
      <c r="I1102" s="45"/>
      <c r="J1102" s="45"/>
    </row>
    <row r="1103" spans="1:10" ht="13.5" customHeight="1" x14ac:dyDescent="0.2">
      <c r="A1103" s="81">
        <v>45121602</v>
      </c>
      <c r="B1103" s="69" t="str">
        <f t="shared" ca="1" si="40"/>
        <v>Trípodes para cámaras</v>
      </c>
      <c r="C1103" s="81" t="s">
        <v>1449</v>
      </c>
      <c r="D1103" s="81">
        <v>1</v>
      </c>
      <c r="E1103" s="71">
        <v>1750</v>
      </c>
      <c r="F1103" s="70">
        <f t="shared" ca="1" si="41"/>
        <v>1750</v>
      </c>
      <c r="G1103" s="45"/>
      <c r="H1103" s="45"/>
      <c r="I1103" s="45"/>
      <c r="J1103" s="45"/>
    </row>
    <row r="1104" spans="1:10" ht="13.5" customHeight="1" x14ac:dyDescent="0.2">
      <c r="A1104" s="81">
        <v>45121514</v>
      </c>
      <c r="B1104" s="69" t="str">
        <f t="shared" ca="1" si="40"/>
        <v>Cámara fotocopiadora</v>
      </c>
      <c r="C1104" s="81" t="s">
        <v>1449</v>
      </c>
      <c r="D1104" s="81">
        <v>1</v>
      </c>
      <c r="E1104" s="71">
        <v>103900</v>
      </c>
      <c r="F1104" s="70">
        <f t="shared" ca="1" si="41"/>
        <v>103900</v>
      </c>
      <c r="G1104" s="45"/>
      <c r="H1104" s="45"/>
      <c r="I1104" s="45"/>
      <c r="J1104" s="45"/>
    </row>
    <row r="1105" spans="1:10" ht="14.1" customHeight="1" x14ac:dyDescent="0.2">
      <c r="A1105" s="45"/>
      <c r="B1105" s="45"/>
      <c r="C1105" s="45"/>
      <c r="D1105" s="45"/>
      <c r="E1105" s="73" t="s">
        <v>12551</v>
      </c>
      <c r="F1105" s="74">
        <f ca="1">SUM(Table370[MONTO TOTAL ESTIMADO])</f>
        <v>1829036</v>
      </c>
      <c r="G1105" s="45"/>
      <c r="H1105" s="45" t="str">
        <f>C1090</f>
        <v>Bienes</v>
      </c>
      <c r="I1105" s="45" t="str">
        <f>E1090</f>
        <v>No</v>
      </c>
      <c r="J1105" s="45" t="str">
        <f>D1090</f>
        <v>Comparacion de Precios</v>
      </c>
    </row>
    <row r="1106" spans="1:10" ht="14.1" customHeight="1" thickBot="1" x14ac:dyDescent="0.3"/>
    <row r="1107" spans="1:10" ht="33.75" customHeight="1" thickBot="1" x14ac:dyDescent="0.25">
      <c r="A1107" s="64" t="s">
        <v>16383</v>
      </c>
      <c r="B1107" s="64" t="s">
        <v>161</v>
      </c>
      <c r="C1107" s="64" t="s">
        <v>11725</v>
      </c>
      <c r="D1107" s="64" t="s">
        <v>14379</v>
      </c>
      <c r="E1107" s="64" t="s">
        <v>10963</v>
      </c>
      <c r="F1107" s="64" t="s">
        <v>11096</v>
      </c>
      <c r="G1107" s="45"/>
      <c r="H1107" s="45"/>
      <c r="I1107" s="45"/>
      <c r="J1107" s="45"/>
    </row>
    <row r="1108" spans="1:10" ht="13.5" customHeight="1" thickBot="1" x14ac:dyDescent="0.25">
      <c r="A1108" s="66" t="s">
        <v>18883</v>
      </c>
      <c r="B1108" s="66" t="s">
        <v>18856</v>
      </c>
      <c r="C1108" s="66" t="s">
        <v>6799</v>
      </c>
      <c r="D1108" s="66" t="s">
        <v>17483</v>
      </c>
      <c r="E1108" s="66" t="s">
        <v>17854</v>
      </c>
      <c r="F1108" s="66"/>
      <c r="G1108" s="45"/>
      <c r="H1108" s="45"/>
      <c r="I1108" s="45"/>
      <c r="J1108" s="45"/>
    </row>
    <row r="1109" spans="1:10" ht="14.1" customHeight="1" thickBot="1" x14ac:dyDescent="0.25">
      <c r="A1109" s="99" t="s">
        <v>14829</v>
      </c>
      <c r="B1109" s="67" t="s">
        <v>8529</v>
      </c>
      <c r="C1109" s="76">
        <v>44216</v>
      </c>
      <c r="D1109" s="99" t="s">
        <v>9387</v>
      </c>
      <c r="E1109" s="67" t="s">
        <v>13095</v>
      </c>
      <c r="F1109" s="66" t="s">
        <v>3082</v>
      </c>
      <c r="G1109" s="45"/>
      <c r="H1109" s="45"/>
      <c r="I1109" s="45"/>
      <c r="J1109" s="45"/>
    </row>
    <row r="1110" spans="1:10" ht="14.1" customHeight="1" thickBot="1" x14ac:dyDescent="0.25">
      <c r="A1110" s="100"/>
      <c r="B1110" s="67" t="s">
        <v>1786</v>
      </c>
      <c r="C1110" s="94">
        <f>IF(C1109="","",IF(AND(MONTH(C1109)&gt;=1,MONTH(C1109)&lt;=3),1,IF(AND(MONTH(C1109)&gt;=4,MONTH(C1109)&lt;=6),2,IF(AND(MONTH(C1109)&gt;=7,MONTH(C1109)&lt;=9),3,4))))</f>
        <v>1</v>
      </c>
      <c r="D1110" s="100"/>
      <c r="E1110" s="67" t="s">
        <v>2418</v>
      </c>
      <c r="F1110" s="66" t="s">
        <v>11113</v>
      </c>
      <c r="G1110" s="45"/>
      <c r="H1110" s="45"/>
      <c r="I1110" s="45"/>
      <c r="J1110" s="45"/>
    </row>
    <row r="1111" spans="1:10" ht="14.1" customHeight="1" thickBot="1" x14ac:dyDescent="0.25">
      <c r="A1111" s="100"/>
      <c r="B1111" s="67" t="s">
        <v>12943</v>
      </c>
      <c r="C1111" s="76">
        <v>44243</v>
      </c>
      <c r="D1111" s="100"/>
      <c r="E1111" s="67" t="s">
        <v>3075</v>
      </c>
      <c r="F1111" s="66" t="s">
        <v>11113</v>
      </c>
      <c r="G1111" s="45"/>
      <c r="H1111" s="45"/>
      <c r="I1111" s="45"/>
      <c r="J1111" s="45"/>
    </row>
    <row r="1112" spans="1:10" ht="14.1" customHeight="1" thickBot="1" x14ac:dyDescent="0.25">
      <c r="A1112" s="100"/>
      <c r="B1112" s="67" t="s">
        <v>1786</v>
      </c>
      <c r="C1112" s="94">
        <f>IF(C1111="","",IF(AND(MONTH(C1111)&gt;=1,MONTH(C1111)&lt;=3),1,IF(AND(MONTH(C1111)&gt;=4,MONTH(C1111)&lt;=6),2,IF(AND(MONTH(C1111)&gt;=7,MONTH(C1111)&lt;=9),3,4))))</f>
        <v>1</v>
      </c>
      <c r="D1112" s="100"/>
      <c r="E1112" s="67" t="s">
        <v>13194</v>
      </c>
      <c r="F1112" s="66" t="s">
        <v>11113</v>
      </c>
      <c r="G1112" s="45"/>
      <c r="H1112" s="45"/>
      <c r="I1112" s="45"/>
      <c r="J1112" s="45"/>
    </row>
    <row r="1113" spans="1:10" ht="14.1" customHeight="1" thickBot="1" x14ac:dyDescent="0.25">
      <c r="A1113" s="45"/>
      <c r="B1113" s="45"/>
      <c r="C1113" s="45"/>
      <c r="D1113" s="45"/>
      <c r="E1113" s="45"/>
      <c r="F1113" s="45"/>
      <c r="G1113" s="45"/>
      <c r="H1113" s="45"/>
      <c r="I1113" s="45"/>
      <c r="J1113" s="45"/>
    </row>
    <row r="1114" spans="1:10" ht="14.1" customHeight="1" thickBot="1" x14ac:dyDescent="0.25">
      <c r="A1114" s="72" t="s">
        <v>15736</v>
      </c>
      <c r="B1114" s="72" t="s">
        <v>16147</v>
      </c>
      <c r="C1114" s="72" t="s">
        <v>15642</v>
      </c>
      <c r="D1114" s="72" t="s">
        <v>15252</v>
      </c>
      <c r="E1114" s="72" t="s">
        <v>6933</v>
      </c>
      <c r="F1114" s="72" t="s">
        <v>15281</v>
      </c>
      <c r="G1114" s="45"/>
      <c r="H1114" s="45"/>
      <c r="I1114" s="45"/>
      <c r="J1114" s="45"/>
    </row>
    <row r="1115" spans="1:10" ht="13.5" customHeight="1" x14ac:dyDescent="0.2">
      <c r="A1115" s="81">
        <v>81141805</v>
      </c>
      <c r="B1115" s="69" t="str">
        <f ca="1">IFERROR(INDEX(UNSPSCDes,MATCH(INDIRECT(ADDRESS(ROW(),COLUMN()-1,4)),UNSPSCCode,0)),"")</f>
        <v>Servicio de inspección de edificios</v>
      </c>
      <c r="C1115" s="81" t="s">
        <v>1449</v>
      </c>
      <c r="D1115" s="81">
        <v>1</v>
      </c>
      <c r="E1115" s="71">
        <v>500000</v>
      </c>
      <c r="F1115" s="70">
        <f ca="1">INDIRECT(ADDRESS(ROW(),COLUMN()-2,4))*INDIRECT(ADDRESS(ROW(),COLUMN()-1,4))</f>
        <v>500000</v>
      </c>
      <c r="G1115" s="45"/>
      <c r="H1115" s="45"/>
      <c r="I1115" s="45"/>
      <c r="J1115" s="45"/>
    </row>
    <row r="1116" spans="1:10" ht="14.1" customHeight="1" x14ac:dyDescent="0.2">
      <c r="A1116" s="45"/>
      <c r="B1116" s="45"/>
      <c r="C1116" s="45"/>
      <c r="D1116" s="45"/>
      <c r="E1116" s="73" t="s">
        <v>12551</v>
      </c>
      <c r="F1116" s="74">
        <f ca="1">SUM(Table371[MONTO TOTAL ESTIMADO])</f>
        <v>500000</v>
      </c>
      <c r="G1116" s="45"/>
      <c r="H1116" s="45" t="str">
        <f>C1108</f>
        <v>Servicios</v>
      </c>
      <c r="I1116" s="45" t="str">
        <f>E1108</f>
        <v>No</v>
      </c>
      <c r="J1116" s="45" t="str">
        <f>D1108</f>
        <v>Compras Menores</v>
      </c>
    </row>
    <row r="1117" spans="1:10" ht="14.1" customHeight="1" thickBot="1" x14ac:dyDescent="0.3"/>
    <row r="1118" spans="1:10" ht="33.75" customHeight="1" thickBot="1" x14ac:dyDescent="0.25">
      <c r="A1118" s="64" t="s">
        <v>16383</v>
      </c>
      <c r="B1118" s="64" t="s">
        <v>161</v>
      </c>
      <c r="C1118" s="64" t="s">
        <v>11725</v>
      </c>
      <c r="D1118" s="64" t="s">
        <v>14379</v>
      </c>
      <c r="E1118" s="64" t="s">
        <v>10963</v>
      </c>
      <c r="F1118" s="64" t="s">
        <v>11096</v>
      </c>
      <c r="G1118" s="45"/>
      <c r="H1118" s="45"/>
      <c r="I1118" s="45"/>
      <c r="J1118" s="45"/>
    </row>
    <row r="1119" spans="1:10" ht="13.5" customHeight="1" thickBot="1" x14ac:dyDescent="0.25">
      <c r="A1119" s="66" t="s">
        <v>18884</v>
      </c>
      <c r="B1119" s="66" t="s">
        <v>18856</v>
      </c>
      <c r="C1119" s="66" t="s">
        <v>6799</v>
      </c>
      <c r="D1119" s="66" t="s">
        <v>17483</v>
      </c>
      <c r="E1119" s="66" t="s">
        <v>17854</v>
      </c>
      <c r="F1119" s="66"/>
      <c r="G1119" s="45"/>
      <c r="H1119" s="45"/>
      <c r="I1119" s="45"/>
      <c r="J1119" s="45"/>
    </row>
    <row r="1120" spans="1:10" ht="14.1" customHeight="1" thickBot="1" x14ac:dyDescent="0.25">
      <c r="A1120" s="99" t="s">
        <v>14829</v>
      </c>
      <c r="B1120" s="67" t="s">
        <v>8529</v>
      </c>
      <c r="C1120" s="76">
        <v>44236</v>
      </c>
      <c r="D1120" s="99" t="s">
        <v>9387</v>
      </c>
      <c r="E1120" s="67" t="s">
        <v>13095</v>
      </c>
      <c r="F1120" s="66" t="s">
        <v>3082</v>
      </c>
      <c r="G1120" s="45"/>
      <c r="H1120" s="45"/>
      <c r="I1120" s="45"/>
      <c r="J1120" s="45"/>
    </row>
    <row r="1121" spans="1:10" ht="14.1" customHeight="1" thickBot="1" x14ac:dyDescent="0.25">
      <c r="A1121" s="100"/>
      <c r="B1121" s="67" t="s">
        <v>1786</v>
      </c>
      <c r="C1121" s="95">
        <f>IF(C1120="","",IF(AND(MONTH(C1120)&gt;=1,MONTH(C1120)&lt;=3),1,IF(AND(MONTH(C1120)&gt;=4,MONTH(C1120)&lt;=6),2,IF(AND(MONTH(C1120)&gt;=7,MONTH(C1120)&lt;=9),3,4))))</f>
        <v>1</v>
      </c>
      <c r="D1121" s="100"/>
      <c r="E1121" s="67" t="s">
        <v>2418</v>
      </c>
      <c r="F1121" s="66" t="s">
        <v>11113</v>
      </c>
      <c r="G1121" s="45"/>
      <c r="H1121" s="45"/>
      <c r="I1121" s="45"/>
      <c r="J1121" s="45"/>
    </row>
    <row r="1122" spans="1:10" ht="14.1" customHeight="1" thickBot="1" x14ac:dyDescent="0.25">
      <c r="A1122" s="100"/>
      <c r="B1122" s="67" t="s">
        <v>12943</v>
      </c>
      <c r="C1122" s="76">
        <v>44253</v>
      </c>
      <c r="D1122" s="100"/>
      <c r="E1122" s="67" t="s">
        <v>3075</v>
      </c>
      <c r="F1122" s="66" t="s">
        <v>11113</v>
      </c>
      <c r="G1122" s="45"/>
      <c r="H1122" s="45"/>
      <c r="I1122" s="45"/>
      <c r="J1122" s="45"/>
    </row>
    <row r="1123" spans="1:10" ht="14.1" customHeight="1" thickBot="1" x14ac:dyDescent="0.25">
      <c r="A1123" s="100"/>
      <c r="B1123" s="67" t="s">
        <v>1786</v>
      </c>
      <c r="C1123" s="95">
        <f>IF(C1122="","",IF(AND(MONTH(C1122)&gt;=1,MONTH(C1122)&lt;=3),1,IF(AND(MONTH(C1122)&gt;=4,MONTH(C1122)&lt;=6),2,IF(AND(MONTH(C1122)&gt;=7,MONTH(C1122)&lt;=9),3,4))))</f>
        <v>1</v>
      </c>
      <c r="D1123" s="100"/>
      <c r="E1123" s="67" t="s">
        <v>13194</v>
      </c>
      <c r="F1123" s="66" t="s">
        <v>11113</v>
      </c>
      <c r="G1123" s="45"/>
      <c r="H1123" s="45"/>
      <c r="I1123" s="45"/>
      <c r="J1123" s="45"/>
    </row>
    <row r="1124" spans="1:10" ht="14.1" customHeight="1" thickBot="1" x14ac:dyDescent="0.25">
      <c r="A1124" s="45"/>
      <c r="B1124" s="45"/>
      <c r="C1124" s="45"/>
      <c r="D1124" s="45"/>
      <c r="E1124" s="45"/>
      <c r="F1124" s="45"/>
      <c r="G1124" s="45"/>
      <c r="H1124" s="45"/>
      <c r="I1124" s="45"/>
      <c r="J1124" s="45"/>
    </row>
    <row r="1125" spans="1:10" ht="14.1" customHeight="1" thickBot="1" x14ac:dyDescent="0.25">
      <c r="A1125" s="72" t="s">
        <v>15736</v>
      </c>
      <c r="B1125" s="72" t="s">
        <v>16147</v>
      </c>
      <c r="C1125" s="72" t="s">
        <v>15642</v>
      </c>
      <c r="D1125" s="72" t="s">
        <v>15252</v>
      </c>
      <c r="E1125" s="72" t="s">
        <v>6933</v>
      </c>
      <c r="F1125" s="72" t="s">
        <v>15281</v>
      </c>
      <c r="G1125" s="45"/>
      <c r="H1125" s="45"/>
      <c r="I1125" s="45"/>
      <c r="J1125" s="45"/>
    </row>
    <row r="1126" spans="1:10" ht="13.5" customHeight="1" x14ac:dyDescent="0.2">
      <c r="A1126" s="81">
        <v>72102201</v>
      </c>
      <c r="B1126" s="69" t="str">
        <f ca="1">IFERROR(INDEX(UNSPSCDes,MATCH(INDIRECT(ADDRESS(ROW(),COLUMN()-1,4)),UNSPSCCode,0)),"")</f>
        <v>Instalación o servicio de sistemas de energía eléctrica</v>
      </c>
      <c r="C1126" s="81" t="s">
        <v>1449</v>
      </c>
      <c r="D1126" s="81">
        <v>1</v>
      </c>
      <c r="E1126" s="71">
        <v>300000</v>
      </c>
      <c r="F1126" s="70">
        <f ca="1">INDIRECT(ADDRESS(ROW(),COLUMN()-2,4))*INDIRECT(ADDRESS(ROW(),COLUMN()-1,4))</f>
        <v>300000</v>
      </c>
      <c r="G1126" s="45"/>
      <c r="H1126" s="45"/>
      <c r="I1126" s="45"/>
      <c r="J1126" s="45"/>
    </row>
    <row r="1127" spans="1:10" ht="14.1" customHeight="1" x14ac:dyDescent="0.2">
      <c r="A1127" s="45"/>
      <c r="B1127" s="45"/>
      <c r="C1127" s="45"/>
      <c r="D1127" s="45"/>
      <c r="E1127" s="73" t="s">
        <v>12551</v>
      </c>
      <c r="F1127" s="74">
        <f ca="1">SUM(Table372[MONTO TOTAL ESTIMADO])</f>
        <v>300000</v>
      </c>
      <c r="G1127" s="45"/>
      <c r="H1127" s="45" t="str">
        <f>C1119</f>
        <v>Servicios</v>
      </c>
      <c r="I1127" s="45" t="str">
        <f>E1119</f>
        <v>No</v>
      </c>
      <c r="J1127" s="45" t="str">
        <f>D1119</f>
        <v>Compras Menores</v>
      </c>
    </row>
    <row r="1128" spans="1:10" ht="14.1" customHeight="1" thickBot="1" x14ac:dyDescent="0.3"/>
    <row r="1129" spans="1:10" ht="33.75" customHeight="1" thickBot="1" x14ac:dyDescent="0.25">
      <c r="A1129" s="64" t="s">
        <v>16383</v>
      </c>
      <c r="B1129" s="64" t="s">
        <v>161</v>
      </c>
      <c r="C1129" s="64" t="s">
        <v>11725</v>
      </c>
      <c r="D1129" s="64" t="s">
        <v>14379</v>
      </c>
      <c r="E1129" s="64" t="s">
        <v>10963</v>
      </c>
      <c r="F1129" s="64" t="s">
        <v>11096</v>
      </c>
      <c r="G1129" s="45"/>
      <c r="H1129" s="45"/>
      <c r="I1129" s="45"/>
      <c r="J1129" s="45"/>
    </row>
    <row r="1130" spans="1:10" ht="14.1" customHeight="1" thickBot="1" x14ac:dyDescent="0.25">
      <c r="A1130" s="66"/>
      <c r="B1130" s="66"/>
      <c r="C1130" s="66"/>
      <c r="D1130" s="66"/>
      <c r="E1130" s="66"/>
      <c r="F1130" s="66"/>
      <c r="G1130" s="45"/>
      <c r="H1130" s="45"/>
      <c r="I1130" s="45"/>
      <c r="J1130" s="45"/>
    </row>
    <row r="1131" spans="1:10" ht="14.1" customHeight="1" thickBot="1" x14ac:dyDescent="0.25">
      <c r="A1131" s="99" t="s">
        <v>14829</v>
      </c>
      <c r="B1131" s="67" t="s">
        <v>8529</v>
      </c>
      <c r="C1131" s="76"/>
      <c r="D1131" s="99" t="s">
        <v>9387</v>
      </c>
      <c r="E1131" s="67" t="s">
        <v>13095</v>
      </c>
      <c r="F1131" s="66"/>
      <c r="G1131" s="45"/>
      <c r="H1131" s="45"/>
      <c r="I1131" s="45"/>
      <c r="J1131" s="45"/>
    </row>
    <row r="1132" spans="1:10" ht="14.1" customHeight="1" thickBot="1" x14ac:dyDescent="0.25">
      <c r="A1132" s="100"/>
      <c r="B1132" s="67" t="s">
        <v>1786</v>
      </c>
      <c r="C1132" s="96" t="str">
        <f>IF(C1131="","",IF(AND(MONTH(C1131)&gt;=1,MONTH(C1131)&lt;=3),1,IF(AND(MONTH(C1131)&gt;=4,MONTH(C1131)&lt;=6),2,IF(AND(MONTH(C1131)&gt;=7,MONTH(C1131)&lt;=9),3,4))))</f>
        <v/>
      </c>
      <c r="D1132" s="100"/>
      <c r="E1132" s="67" t="s">
        <v>2418</v>
      </c>
      <c r="F1132" s="66"/>
      <c r="G1132" s="45"/>
      <c r="H1132" s="45"/>
      <c r="I1132" s="45"/>
      <c r="J1132" s="45"/>
    </row>
    <row r="1133" spans="1:10" ht="14.1" customHeight="1" thickBot="1" x14ac:dyDescent="0.25">
      <c r="A1133" s="100"/>
      <c r="B1133" s="67" t="s">
        <v>12943</v>
      </c>
      <c r="C1133" s="76"/>
      <c r="D1133" s="100"/>
      <c r="E1133" s="67" t="s">
        <v>3075</v>
      </c>
      <c r="F1133" s="66"/>
      <c r="G1133" s="45"/>
      <c r="H1133" s="45"/>
      <c r="I1133" s="45"/>
      <c r="J1133" s="45"/>
    </row>
    <row r="1134" spans="1:10" ht="14.1" customHeight="1" thickBot="1" x14ac:dyDescent="0.25">
      <c r="A1134" s="100"/>
      <c r="B1134" s="67" t="s">
        <v>1786</v>
      </c>
      <c r="C1134" s="96" t="str">
        <f>IF(C1133="","",IF(AND(MONTH(C1133)&gt;=1,MONTH(C1133)&lt;=3),1,IF(AND(MONTH(C1133)&gt;=4,MONTH(C1133)&lt;=6),2,IF(AND(MONTH(C1133)&gt;=7,MONTH(C1133)&lt;=9),3,4))))</f>
        <v/>
      </c>
      <c r="D1134" s="100"/>
      <c r="E1134" s="67" t="s">
        <v>13194</v>
      </c>
      <c r="F1134" s="66"/>
      <c r="G1134" s="45"/>
      <c r="H1134" s="45"/>
      <c r="I1134" s="45"/>
      <c r="J1134" s="45"/>
    </row>
    <row r="1135" spans="1:10" ht="14.1" customHeight="1" thickBot="1" x14ac:dyDescent="0.25">
      <c r="A1135" s="45"/>
      <c r="B1135" s="45"/>
      <c r="C1135" s="45"/>
      <c r="D1135" s="45"/>
      <c r="E1135" s="45"/>
      <c r="F1135" s="45"/>
      <c r="G1135" s="45"/>
      <c r="H1135" s="45"/>
      <c r="I1135" s="45"/>
      <c r="J1135" s="45"/>
    </row>
    <row r="1136" spans="1:10" ht="14.1" customHeight="1" thickBot="1" x14ac:dyDescent="0.25">
      <c r="A1136" s="72" t="s">
        <v>15736</v>
      </c>
      <c r="B1136" s="72" t="s">
        <v>16147</v>
      </c>
      <c r="C1136" s="72" t="s">
        <v>15642</v>
      </c>
      <c r="D1136" s="72" t="s">
        <v>15252</v>
      </c>
      <c r="E1136" s="72" t="s">
        <v>6933</v>
      </c>
      <c r="F1136" s="72" t="s">
        <v>15281</v>
      </c>
      <c r="G1136" s="45"/>
      <c r="H1136" s="45"/>
      <c r="I1136" s="45"/>
      <c r="J1136" s="45"/>
    </row>
    <row r="1137" spans="1:10" ht="14.1" customHeight="1" x14ac:dyDescent="0.2">
      <c r="A1137" s="81"/>
      <c r="B1137" s="69" t="str">
        <f ca="1">IFERROR(INDEX(UNSPSCDes,MATCH(INDIRECT(ADDRESS(ROW(),COLUMN()-1,4)),UNSPSCCode,0)),"")</f>
        <v/>
      </c>
      <c r="C1137" s="81"/>
      <c r="D1137" s="81"/>
      <c r="E1137" s="71"/>
      <c r="F1137" s="70">
        <f ca="1">INDIRECT(ADDRESS(ROW(),COLUMN()-2,4))*INDIRECT(ADDRESS(ROW(),COLUMN()-1,4))</f>
        <v>0</v>
      </c>
      <c r="G1137" s="45"/>
      <c r="H1137" s="45"/>
      <c r="I1137" s="45"/>
      <c r="J1137" s="45"/>
    </row>
    <row r="1138" spans="1:10" ht="14.1" customHeight="1" x14ac:dyDescent="0.2">
      <c r="A1138" s="45"/>
      <c r="B1138" s="45"/>
      <c r="C1138" s="45"/>
      <c r="D1138" s="45"/>
      <c r="E1138" s="73" t="s">
        <v>12551</v>
      </c>
      <c r="F1138" s="74">
        <f ca="1">SUM(Table373[MONTO TOTAL ESTIMADO])</f>
        <v>0</v>
      </c>
      <c r="G1138" s="45"/>
      <c r="H1138" s="45">
        <f>C1130</f>
        <v>0</v>
      </c>
      <c r="I1138" s="45">
        <f>E1130</f>
        <v>0</v>
      </c>
      <c r="J1138" s="45">
        <f>D1130</f>
        <v>0</v>
      </c>
    </row>
  </sheetData>
  <sheetProtection algorithmName="SHA-512" hashValue="qo/QL7uO7vG0P2IcHBo9OkPFBRrdACM5wx5WCdfzUVfcxcZzZdD9iC4vn3VsfRxwwQPYOXLA8o5z2097EELKUw==" saltValue="f82iHFDPCMJrOzIpjYcWJA==" spinCount="100000" sheet="1" objects="1" scenarios="1"/>
  <protectedRanges>
    <protectedRange sqref="F5:G5" name="Rango3"/>
    <protectedRange sqref="E11:E12" name="Rango2"/>
  </protectedRanges>
  <mergeCells count="152">
    <mergeCell ref="A944:A947"/>
    <mergeCell ref="D944:D947"/>
    <mergeCell ref="A955:A958"/>
    <mergeCell ref="D955:D958"/>
    <mergeCell ref="A1053:A1056"/>
    <mergeCell ref="D1053:D1056"/>
    <mergeCell ref="A1067:A1070"/>
    <mergeCell ref="D1067:D1070"/>
    <mergeCell ref="A1080:A1083"/>
    <mergeCell ref="D1080:D1083"/>
    <mergeCell ref="A966:A969"/>
    <mergeCell ref="D966:D969"/>
    <mergeCell ref="A977:A980"/>
    <mergeCell ref="D977:D980"/>
    <mergeCell ref="A584:A587"/>
    <mergeCell ref="D584:D587"/>
    <mergeCell ref="A595:A598"/>
    <mergeCell ref="D595:D598"/>
    <mergeCell ref="A606:A609"/>
    <mergeCell ref="D606:D609"/>
    <mergeCell ref="A631:A634"/>
    <mergeCell ref="D631:D634"/>
    <mergeCell ref="A866:A869"/>
    <mergeCell ref="D866:D869"/>
    <mergeCell ref="A824:A827"/>
    <mergeCell ref="D824:D827"/>
    <mergeCell ref="A839:A842"/>
    <mergeCell ref="D839:D842"/>
    <mergeCell ref="A855:A858"/>
    <mergeCell ref="D855:D858"/>
    <mergeCell ref="A692:A695"/>
    <mergeCell ref="D692:D695"/>
    <mergeCell ref="A703:A706"/>
    <mergeCell ref="D703:D706"/>
    <mergeCell ref="A658:A661"/>
    <mergeCell ref="D658:D661"/>
    <mergeCell ref="A669:A672"/>
    <mergeCell ref="D669:D672"/>
    <mergeCell ref="A513:A516"/>
    <mergeCell ref="D513:D516"/>
    <mergeCell ref="A528:A531"/>
    <mergeCell ref="D528:D531"/>
    <mergeCell ref="A547:A550"/>
    <mergeCell ref="D547:D550"/>
    <mergeCell ref="A558:A561"/>
    <mergeCell ref="D558:D561"/>
    <mergeCell ref="A572:A575"/>
    <mergeCell ref="D572:D575"/>
    <mergeCell ref="A86:A89"/>
    <mergeCell ref="D86:D89"/>
    <mergeCell ref="A17:A20"/>
    <mergeCell ref="D17:D20"/>
    <mergeCell ref="A41:A44"/>
    <mergeCell ref="D41:D44"/>
    <mergeCell ref="A57:A60"/>
    <mergeCell ref="D57:D60"/>
    <mergeCell ref="A1:A4"/>
    <mergeCell ref="E6:F6"/>
    <mergeCell ref="E7:F7"/>
    <mergeCell ref="B2:E2"/>
    <mergeCell ref="B3:E3"/>
    <mergeCell ref="E9:F9"/>
    <mergeCell ref="E8:F8"/>
    <mergeCell ref="E10:F10"/>
    <mergeCell ref="E11:F11"/>
    <mergeCell ref="E12:F12"/>
    <mergeCell ref="A109:A112"/>
    <mergeCell ref="D109:D112"/>
    <mergeCell ref="A122:A125"/>
    <mergeCell ref="D122:D125"/>
    <mergeCell ref="A133:A136"/>
    <mergeCell ref="D133:D136"/>
    <mergeCell ref="A145:A148"/>
    <mergeCell ref="D145:D148"/>
    <mergeCell ref="A160:A163"/>
    <mergeCell ref="D160:D163"/>
    <mergeCell ref="A175:A178"/>
    <mergeCell ref="D175:D178"/>
    <mergeCell ref="A186:A189"/>
    <mergeCell ref="D186:D189"/>
    <mergeCell ref="A197:A200"/>
    <mergeCell ref="D197:D200"/>
    <mergeCell ref="A211:A214"/>
    <mergeCell ref="D211:D214"/>
    <mergeCell ref="A250:A253"/>
    <mergeCell ref="D250:D253"/>
    <mergeCell ref="A275:A278"/>
    <mergeCell ref="D275:D278"/>
    <mergeCell ref="A294:A297"/>
    <mergeCell ref="D294:D297"/>
    <mergeCell ref="A313:A316"/>
    <mergeCell ref="D313:D316"/>
    <mergeCell ref="A325:A328"/>
    <mergeCell ref="D325:D328"/>
    <mergeCell ref="A337:A340"/>
    <mergeCell ref="D337:D340"/>
    <mergeCell ref="A348:A351"/>
    <mergeCell ref="D348:D351"/>
    <mergeCell ref="A359:A362"/>
    <mergeCell ref="D359:D362"/>
    <mergeCell ref="A371:A374"/>
    <mergeCell ref="D371:D374"/>
    <mergeCell ref="A384:A387"/>
    <mergeCell ref="D384:D387"/>
    <mergeCell ref="A397:A400"/>
    <mergeCell ref="D397:D400"/>
    <mergeCell ref="A410:A413"/>
    <mergeCell ref="D410:D413"/>
    <mergeCell ref="A477:A480"/>
    <mergeCell ref="D477:D480"/>
    <mergeCell ref="A421:A424"/>
    <mergeCell ref="D421:D424"/>
    <mergeCell ref="A432:A435"/>
    <mergeCell ref="D432:D435"/>
    <mergeCell ref="A444:A447"/>
    <mergeCell ref="D444:D447"/>
    <mergeCell ref="A680:A683"/>
    <mergeCell ref="D680:D683"/>
    <mergeCell ref="A762:A765"/>
    <mergeCell ref="D762:D765"/>
    <mergeCell ref="A799:A802"/>
    <mergeCell ref="D799:D802"/>
    <mergeCell ref="A810:A813"/>
    <mergeCell ref="D810:D813"/>
    <mergeCell ref="A877:A880"/>
    <mergeCell ref="D877:D880"/>
    <mergeCell ref="A888:A891"/>
    <mergeCell ref="D888:D891"/>
    <mergeCell ref="A899:A902"/>
    <mergeCell ref="D899:D902"/>
    <mergeCell ref="A911:A914"/>
    <mergeCell ref="D911:D914"/>
    <mergeCell ref="A922:A925"/>
    <mergeCell ref="D922:D925"/>
    <mergeCell ref="A933:A936"/>
    <mergeCell ref="D933:D936"/>
    <mergeCell ref="A1131:A1134"/>
    <mergeCell ref="D1131:D1134"/>
    <mergeCell ref="A1120:A1123"/>
    <mergeCell ref="D1120:D1123"/>
    <mergeCell ref="A994:A997"/>
    <mergeCell ref="D994:D997"/>
    <mergeCell ref="A1005:A1008"/>
    <mergeCell ref="D1005:D1008"/>
    <mergeCell ref="A1026:A1029"/>
    <mergeCell ref="D1026:D1029"/>
    <mergeCell ref="A1037:A1040"/>
    <mergeCell ref="D1037:D1040"/>
    <mergeCell ref="A1091:A1094"/>
    <mergeCell ref="D1091:D1094"/>
    <mergeCell ref="A1109:A1112"/>
    <mergeCell ref="D1109:D1112"/>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41 C57 C86 C109 C122 C133 C145 C160 C175 C186 C197 C211 C250 C275 C294 C313 C325 C337 C348 C359 C371 C384 C397 C410 C421 C432 C444 C477 C513 C528 C547 C558 C572 C584 C595 C606 C631 C658 C669 C680 C692 C703 C762 C799 C810 C824 C839 C855 C866 C877 C888 C899 C911 C922 C933 C944 C955 C966 C977 C994 C1005 C1026 C1037 C1053 C1067 C1080 C1091 C1109 C1120 C1131">
      <formula1>C19</formula1>
    </dataValidation>
    <dataValidation type="date" operator="greaterThanOrEqual" allowBlank="1" showInputMessage="1" showErrorMessage="1" sqref="C19 C43 C59 C88 C111 C124 C135 C147 C162 C177 C188 C199 C213 C252 C277 C296 C315 C327 C339 C350 C361 C373 C386 C399 C412 C423 C434 C446 C479 C515 C530 C549 C560 C574 C586 C597 C608 C633 C660 C671 C682 C694 C705 C764 C801 C812 C826 C841 C857 C868 C879 C890 C901 C913 C924 C935 C946 C957 C968 C979 C996 C1007 C1028 C1039 C1055 C1069 C1082 C1093 C1111 C1122 C1133">
      <formula1>C17</formula1>
    </dataValidation>
    <dataValidation type="list" allowBlank="1" showInputMessage="1" showErrorMessage="1" sqref="F17 F41 F57 F86 F109 F122 F133 F145 F160 F175 F186 F197 F211 F250 F275 F294 F313 F325 F337 F348 F359 F371 F384 F397 F410 F421 F432 F444 F477 F513 F528 F547 F558 F572 F584 F595 F606 F631 F658 F669 F680 F692 F703 F762 F799 F810 F824 F839 F855 F866 F877 F888 F899 F911 F922 F933 F944 F955 F966 F977 F994 F1005 F1026 F1037 F1053 F1067 F1080 F1091 F1109 F1120 F1131">
      <formula1>IF(INDIRECT(ADDRESS(ROW()+1,COLUMN(),4))="",RegionList,INDEX(RegionColumn,MATCH(INDIRECT(ADDRESS(ROW()+1,COLUMN(),4)),ProvinciaList,0)))</formula1>
    </dataValidation>
    <dataValidation type="list" allowBlank="1" showInputMessage="1" showErrorMessage="1" sqref="F18 F42 F58 F87 F110 F123 F134 F146 F161 F176 F187 F198 F212 F251 F276 F295 F314 F326 F338 F349 F360 F372 F385 F398 F411 F422 F433 F445 F478 F514 F529 F548 F559 F573 F585 F596 F607 F632 F659 F670 F681 F693 F704 F763 F800 F811 F825 F840 F856 F867 F878 F889 F900 F912 F923 F934 F945 F956 F967 F978 F995 F1006 F1027 F1038 F1054 F1068 F1081 F1092 F1110 F1121 F113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3 F59 F88 F111 F124 F135 F147 F162 F177 F188 F199 F213 F252 F277 F296 F315 F327 F339 F350 F361 F373 F386 F399 F412 F423 F434 F446 F479 F515 F530 F549 F560 F574 F586 F597 F608 F633 F660 F671 F682 F694 F705 F764 F801 F812 F826 F841 F857 F868 F879 F890 F901 F913 F924 F935 F946 F957 F968 F979 F996 F1007 F1028 F1039 F1055 F1069 F1082 F1093 F1111 F1122 F113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4 F60 F89 F112 F125 F136 F148 F163 F178 F189 F200 F214 F253 F278 F297 F316 F328 F340 F351 F362 F374 F387 F400 F413 F424 F435 F447 F480 F516 F531 F550 F561 F575 F587 F598 F609 F634 F661 F672 F683 F695 F706 F765 F802 F813 F827 F842 F858 F869 F880 F891 F902 F914 F925 F936 F947 F958 F969 F980 F997 F1008 F1029 F1040 F1056 F1070 F1083 F1094 F1112 F1123 F1134">
      <formula1>OFFSET(MunicipioStart,MATCH(INDIRECT(ADDRESS(ROW()-1,COLUMN(),4)),MunicipioColumn,0)-1,1,COUNTIF(MunicipioColumn,INDIRECT(ADDRESS(ROW()-1,COLUMN(),4))),1)</formula1>
    </dataValidation>
    <dataValidation type="whole" operator="greaterThan" allowBlank="1" showInputMessage="1" showErrorMessage="1" sqref="A23:A36 A128 A166:A170 A181 A192 A300:A308 A281:A289 A331:A332 A343 A354 A319:A320 A365:A366 A377:A379 A390:A392 A403:A405 A416 A427 A438:A439 A519:A523 A534:A542 A553 A564:A567 A578:A579 A590 A1000 A664 A675 A686:A687 A845:A850 A709:A757 A805 A830:A834 A816:A819 A861 A872 A883 A894 A905:A906 A917 A928 A939 A950 A961 A972 A698 A47:A52 A92:A104 A151:A155 A203:A206 A63:A81 A115:A117 A139:A140 A217:A245 A256:A270 A450:A472 A601 A637:A653 A483:A508 A768:A794 A612:A626 A983:A989 A1011:A1021 A1032 A1073:A1075 A1059:A1062 A1043:A1048 A1086 A1097:A1104 A1115 A1126 A1137">
      <formula1>0</formula1>
    </dataValidation>
    <dataValidation type="list" allowBlank="1" showInputMessage="1" showErrorMessage="1" sqref="C23:C36 C128 C139:C140 C181 C192 C300:C308 C281:C289 C331:C332 C343 C354 C319:C320 C365:C366 C377:C379 C390:C392 C403:C405 C416 C427 C438:C439 C519:C523 C534:C542 C553 C564:C567 C578:C579 C590 C1000 C664 C675 C686:C687 C845:C850 C709:C757 C805 C830:C834 C816:C819 C861 C872 C883 C894 C905:C906 C917 C928 C939 C950 C961 C972 C698 C47:C52 C92:C104 C151:C155 C203:C206 C63:C81 C115:C117 C166:C170 C217:C245 C256:C270 C450:C472 C601 C637:C653 C483:C508 C768:C794 C612:C626 C983:C989 C1011:C1021 C1032 C1073:C1075 C1059:C1062 C1043:C1048 C1086 C1097:C1104 C1115 C1126 C1137">
      <formula1>UnidadesList</formula1>
    </dataValidation>
    <dataValidation type="decimal" operator="greaterThan" allowBlank="1" showInputMessage="1" showErrorMessage="1" sqref="D23:E36 D128:E128 D166:E170 D181:E181 D192:E192 D300:E308 D281:E289 D331:E332 D343:E343 D354:E354 D319:E320 D365:E366 D377:E379 D390:E392 D403:E405 D416:E416 D427:E427 D438:E439 D519:E523 D534:E542 D553:E553 D564:E567 D578:E579 D590:E590 D1000:E1000 D664:E664 D675:E675 D686:E687 D845:E850 D709:E757 D805:E805 D830:E834 D816:E819 D861:E861 D872:E872 D883:E883 D894:E894 D905:E906 D917:E917 D928:E928 D939:E939 D950:E950 D961:E961 D972:E972 D698:E698 D47:E52 D92:E104 D151:E155 D203:E206 D63:E81 D115:E117 D139:E140 D217:E245 D256:E270 D450:E472 D601:E601 D637:E653 D483:E508 D768:E794 D612:E626 D983:E989 D1011:E1021 D1032:E1032 D1073:E1075 D1059:E1062 D1043:E1048 D1086:E1086 D1097:E1104 D1115:E1115 D1126:E1126 D1137:E1137">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1141</xdr:row>
                    <xdr:rowOff>0</xdr:rowOff>
                  </from>
                  <to>
                    <xdr:col>1</xdr:col>
                    <xdr:colOff>457200</xdr:colOff>
                    <xdr:row>1142</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4" r:id="rId20" name="Button 106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3" r:id="rId21" name="Button 1079">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44" r:id="rId22" name="Button 1080">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45" r:id="rId23" name="Button 1081">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6" r:id="rId24" name="Button 1082">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47" r:id="rId25" name="Button 1083">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48" r:id="rId26" name="Button 1084">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50" r:id="rId27" name="Button 108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51" r:id="rId28" name="Button 1087">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72" r:id="rId29" name="Button 1108">
              <controlPr locked="0" defaultSize="0" print="0" autoFill="0" autoPict="0" macro="[0]!Sheet1.InsertNewTabl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3" r:id="rId30" name="Button 1109">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4" r:id="rId31" name="Button 1110">
              <controlPr locked="0" defaultSize="0" print="0" autoFill="0" autoPict="0" macro="[0]!Sheet1.deleteProcedure">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5" r:id="rId32" name="Button 111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76" r:id="rId33" name="Button 1112">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7" r:id="rId34" name="Button 1113">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78" r:id="rId35" name="Button 1114">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9" r:id="rId36" name="Button 1115">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80" r:id="rId37" name="Button 1116">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82" r:id="rId38" name="Button 1118">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83" r:id="rId39" name="Button 1119">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84" r:id="rId40" name="Button 1120">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85" r:id="rId41" name="Button 1121">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86" r:id="rId42" name="Button 1122">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87" r:id="rId43" name="Button 1123">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8" r:id="rId44" name="Button 1124">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89" r:id="rId45" name="Button 112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0" r:id="rId46" name="Button 1126">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1" r:id="rId47" name="Button 1127">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92" r:id="rId48" name="Button 1128">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93" r:id="rId49" name="Button 1129">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30" r:id="rId50" name="Button 1166">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31" r:id="rId51" name="Button 1167">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32" r:id="rId52" name="Button 1168">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33" r:id="rId53" name="Button 1169">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34" r:id="rId54" name="Button 1170">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35" r:id="rId55" name="Button 1171">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36" r:id="rId56" name="Button 1172">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40" r:id="rId57" name="Button 1176">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41" r:id="rId58" name="Button 1177">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42" r:id="rId59" name="Button 1178">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45" r:id="rId60" name="Button 118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46" r:id="rId61" name="Button 1182">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48" r:id="rId62" name="Button 118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49" r:id="rId63" name="Button 118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50" r:id="rId64" name="Button 1186">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2" r:id="rId65" name="Button 1208">
              <controlPr locked="0" defaultSize="0" print="0" autoFill="0" autoPict="0" macro="[0]!Sheet1.InsertNewTabl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4" r:id="rId66" name="Button 1210">
              <controlPr locked="0" defaultSize="0" print="0" autoFill="0" autoPict="0" macro="[0]!Sheet1.deleteProcedure">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75" r:id="rId67" name="Button 1211">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76" r:id="rId68" name="Button 121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6" r:id="rId69" name="Button 1232">
              <controlPr locked="0" defaultSize="0" print="0" autoFill="0" autoPict="0" macro="[0]!Sheet1.InsertNewTabl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97" r:id="rId70" name="Button 1233">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98" r:id="rId71" name="Button 1234">
              <controlPr locked="0" defaultSize="0" print="0" autoFill="0" autoPict="0" macro="[0]!Sheet1.deleteProcedure">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17" r:id="rId72" name="Button 1253">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18" r:id="rId73" name="Button 1254">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19" r:id="rId74" name="Button 1255">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22" r:id="rId75" name="Button 1258">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3" r:id="rId76" name="Button 1279">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44" r:id="rId77" name="Button 128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45" r:id="rId78" name="Button 1281">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6" r:id="rId79" name="Button 128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47" r:id="rId80" name="Button 128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48" r:id="rId81" name="Button 128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49" r:id="rId82" name="Button 128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1" r:id="rId83" name="Button 1307">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72" r:id="rId84" name="Button 130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73" r:id="rId85" name="Button 1309">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4" r:id="rId86" name="Button 1310">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75" r:id="rId87" name="Button 1311">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76" r:id="rId88" name="Button 1312">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77" r:id="rId89" name="Button 1313">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7" r:id="rId90" name="Button 1333">
              <controlPr locked="0" defaultSize="0" print="0" autoFill="0" autoPict="0" macro="[0]!Sheet1.InsertNewTabl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98" r:id="rId91" name="Button 1334">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99" r:id="rId92" name="Button 1335">
              <controlPr locked="0" defaultSize="0" print="0" autoFill="0" autoPict="0" macro="[0]!Sheet1.deleteProcedure">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8" r:id="rId93" name="Button 1354">
              <controlPr locked="0" defaultSize="0" print="0" autoFill="0" autoPict="0" macro="[0]!Sheet1.InsertNewTabl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19" r:id="rId94" name="Button 1355">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20" r:id="rId95" name="Button 1356">
              <controlPr locked="0" defaultSize="0" print="0" autoFill="0" autoPict="0" macro="[0]!Sheet1.deleteProcedure">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41" r:id="rId96" name="Button 1377">
              <controlPr locked="0" defaultSize="0" print="0" autoFill="0" autoPict="0" macro="[0]!Sheet1.InsertNewTabl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2" r:id="rId97" name="Button 1378">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43" r:id="rId98" name="Button 1379">
              <controlPr locked="0" defaultSize="0" print="0" autoFill="0" autoPict="0" macro="[0]!Sheet1.deleteProcedure">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44" r:id="rId99" name="Button 138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45" r:id="rId100" name="Button 1381">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46" r:id="rId101" name="Button 1382">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70" r:id="rId102" name="Button 1406">
              <controlPr locked="0" defaultSize="0" print="0" autoFill="0" autoPict="0" macro="[0]!Sheet1.InsertNewTabl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1" r:id="rId103" name="Button 140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72" r:id="rId104" name="Button 1408">
              <controlPr locked="0" defaultSize="0" print="0" autoFill="0" autoPict="0" macro="[0]!Sheet1.deleteProcedure">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73" r:id="rId105" name="Button 1409">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75" r:id="rId106" name="Button 141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76" r:id="rId107" name="Button 1412">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78" r:id="rId108" name="Button 1414">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79" r:id="rId109" name="Button 1415">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0" r:id="rId110" name="Button 1416">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1" r:id="rId111" name="Button 1417">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2" r:id="rId112" name="Button 1418">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3" r:id="rId113" name="Button 141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4" r:id="rId114" name="Button 1420">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5" r:id="rId115" name="Button 1421">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6" r:id="rId116" name="Button 1422">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8" r:id="rId117" name="Button 1424">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89" r:id="rId118" name="Button 1425">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0" r:id="rId119" name="Button 142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1" r:id="rId120" name="Button 1427">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92" r:id="rId121" name="Button 1428">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93" r:id="rId122" name="Button 1429">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94" r:id="rId123" name="Button 1430">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95" r:id="rId124" name="Button 1431">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97" r:id="rId125" name="Button 1433">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98" r:id="rId126" name="Button 1434">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99" r:id="rId127" name="Button 1435">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00" r:id="rId128" name="Button 1436">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01" r:id="rId129" name="Button 1437">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02" r:id="rId130" name="Button 1438">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03" r:id="rId131" name="Button 1439">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04" r:id="rId132" name="Button 1440">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28" r:id="rId133" name="Button 1464">
              <controlPr locked="0" defaultSize="0" print="0" autoFill="0" autoPict="0" macro="[0]!Sheet1.InsertNewTabl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29" r:id="rId134" name="Button 146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0" r:id="rId135" name="Button 1466">
              <controlPr locked="0" defaultSize="0" print="0" autoFill="0" autoPict="0" macro="[0]!Sheet1.deleteProcedure">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31" r:id="rId136" name="Button 146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33" r:id="rId137" name="Button 1469">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35" r:id="rId138" name="Button 147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38" r:id="rId139" name="Button 1474">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40" r:id="rId140" name="Button 1476">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42" r:id="rId141" name="Button 1478">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43" r:id="rId142" name="Button 1479">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47" r:id="rId143" name="Button 1483">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49" r:id="rId144" name="Button 148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50" r:id="rId145" name="Button 148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52" r:id="rId146" name="Button 1488">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56" r:id="rId147" name="Button 1492">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57" r:id="rId148" name="Button 1493">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60" r:id="rId149" name="Button 149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83" r:id="rId150" name="Button 1519">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85" r:id="rId151" name="Button 1521">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89" r:id="rId152" name="Button 152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93" r:id="rId153" name="Button 1529">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94" r:id="rId154" name="Button 1530">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95" r:id="rId155" name="Button 1531">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96" r:id="rId156" name="Button 1532">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97" r:id="rId157" name="Button 1533">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98" r:id="rId158" name="Button 1534">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99" r:id="rId159" name="Button 1535">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00" r:id="rId160" name="Button 1536">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5" r:id="rId161" name="Button 1561">
              <controlPr locked="0" defaultSize="0" print="0" autoFill="0" autoPict="0" macro="[0]!Sheet1.InsertNewTabl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26" r:id="rId162" name="Button 1562">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27" r:id="rId163" name="Button 1563">
              <controlPr locked="0" defaultSize="0" print="0" autoFill="0" autoPict="0" macro="[0]!Sheet1.deleteProcedure">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8" r:id="rId164" name="Button 1564">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29" r:id="rId165" name="Button 156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30" r:id="rId166" name="Button 156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32" r:id="rId167" name="Button 1568">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33" r:id="rId168" name="Button 1569">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34" r:id="rId169" name="Button 1570">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43" r:id="rId170" name="Button 1579">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4" r:id="rId171" name="Button 1580">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89" r:id="rId172" name="Button 1625">
              <controlPr locked="0" defaultSize="0" print="0" autoFill="0" autoPict="0" macro="[0]!Sheet1.InsertNewTabl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90" r:id="rId173" name="Button 1626">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91" r:id="rId174" name="Button 1627">
              <controlPr locked="0" defaultSize="0" print="0" autoFill="0" autoPict="0" macro="[0]!Sheet1.deleteProcedure">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92" r:id="rId175" name="Button 1628">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14" r:id="rId176" name="Button 1650">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15" r:id="rId177" name="Button 1651">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16" r:id="rId178" name="Button 1652">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17" r:id="rId179" name="Button 1653">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941" r:id="rId180" name="Button 1677">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42" r:id="rId181" name="Button 167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43" r:id="rId182" name="Button 1679">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67" r:id="rId183" name="Button 1703">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68" r:id="rId184" name="Button 1704">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69" r:id="rId185" name="Button 1705">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91" r:id="rId186" name="Button 1727">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92" r:id="rId187" name="Button 1728">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93" r:id="rId188" name="Button 1729">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97" r:id="rId189" name="Button 173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17" r:id="rId190" name="Button 1753">
              <controlPr locked="0" defaultSize="0" print="0" autoFill="0" autoPict="0" macro="[0]!Sheet1.InsertNewTabl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18" r:id="rId191" name="Button 175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19" r:id="rId192" name="Button 1755">
              <controlPr locked="0" defaultSize="0" print="0" autoFill="0" autoPict="0" macro="[0]!Sheet1.deleteProcedure">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20" r:id="rId193" name="Button 1756">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21" r:id="rId194" name="Button 1757">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40" r:id="rId195" name="Button 1776">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41" r:id="rId196" name="Button 177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42" r:id="rId197" name="Button 1778">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61" r:id="rId198" name="Button 1797">
              <controlPr locked="0" defaultSize="0" print="0" autoFill="0" autoPict="0" macro="[0]!Sheet1.InsertNewTabl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62" r:id="rId199" name="Button 1798">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63" r:id="rId200" name="Button 1799">
              <controlPr locked="0" defaultSize="0" print="0" autoFill="0" autoPict="0" macro="[0]!Sheet1.deleteProcedure">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64" r:id="rId201" name="Button 1800">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65" r:id="rId202" name="Button 1801">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66" r:id="rId203" name="Button 1802">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67" r:id="rId204" name="Button 1803">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18" r:id="rId205" name="Button 1854">
              <controlPr locked="0" defaultSize="0" print="0" autoFill="0" autoPict="0" macro="[0]!Sheet1.InsertNewTabl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19" r:id="rId206" name="Button 1855">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20" r:id="rId207" name="Button 1856">
              <controlPr locked="0" defaultSize="0" print="0" autoFill="0" autoPict="0" macro="[0]!Sheet1.deleteProcedure">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43" r:id="rId208" name="Button 1879">
              <controlPr locked="0" defaultSize="0" print="0" autoFill="0" autoPict="0" macro="[0]!Sheet1.InsertNewTabl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44" r:id="rId209" name="Button 1880">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45" r:id="rId210" name="Button 1881">
              <controlPr locked="0" defaultSize="0" print="0" autoFill="0" autoPict="0" macro="[0]!Sheet1.deleteProcedure">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66" r:id="rId211" name="Button 1902">
              <controlPr locked="0" defaultSize="0" print="0" autoFill="0" autoPict="0" macro="[0]!Sheet1.InsertNewTabl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67" r:id="rId212" name="Button 1903">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68" r:id="rId213" name="Button 1904">
              <controlPr locked="0" defaultSize="0" print="0" autoFill="0" autoPict="0" macro="[0]!Sheet1.deleteProcedure">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69" r:id="rId214" name="Button 190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88" r:id="rId215" name="Button 1924">
              <controlPr locked="0" defaultSize="0" print="0" autoFill="0" autoPict="0" macro="[0]!Sheet1.InsertNewTabl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89" r:id="rId216" name="Button 192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90" r:id="rId217" name="Button 1926">
              <controlPr locked="0" defaultSize="0" print="0" autoFill="0" autoPict="0" macro="[0]!Sheet1.deleteProcedure">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92" r:id="rId218" name="Button 1928">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93" r:id="rId219" name="Button 1929">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94" r:id="rId220" name="Button 1930">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95" r:id="rId221" name="Button 1931">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96" r:id="rId222" name="Button 193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97" r:id="rId223" name="Button 193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98" r:id="rId224" name="Button 1934">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02" r:id="rId225" name="Button 193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03" r:id="rId226" name="Button 1939">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04" r:id="rId227" name="Button 1940">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06" r:id="rId228" name="Button 1942">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07" r:id="rId229" name="Button 1943">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08" r:id="rId230" name="Button 1944">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09" r:id="rId231" name="Button 1945">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10" r:id="rId232" name="Button 1946">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11" r:id="rId233" name="Button 1947">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12" r:id="rId234" name="Button 1948">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13" r:id="rId235" name="Button 194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14" r:id="rId236" name="Button 1950">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15" r:id="rId237" name="Button 1951">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17" r:id="rId238" name="Button 1953">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19" r:id="rId239" name="Button 1955">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38" r:id="rId240" name="Button 1974">
              <controlPr locked="0" defaultSize="0" print="0" autoFill="0" autoPict="0" macro="[0]!Sheet1.InsertNewTabl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39" r:id="rId241" name="Button 1975">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40" r:id="rId242" name="Button 1976">
              <controlPr locked="0" defaultSize="0" print="0" autoFill="0" autoPict="0" macro="[0]!Sheet1.deleteProcedure">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41" r:id="rId243" name="Button 1977">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42" r:id="rId244" name="Button 1978">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43" r:id="rId245" name="Button 1979">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44" r:id="rId246" name="Button 198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46" r:id="rId247" name="Button 198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47" r:id="rId248" name="Button 198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48" r:id="rId249" name="Button 198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49" r:id="rId250" name="Button 1985">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50" r:id="rId251" name="Button 1986">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51" r:id="rId252" name="Button 1987">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54" r:id="rId253" name="Button 199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55" r:id="rId254" name="Button 199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56" r:id="rId255" name="Button 199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57" r:id="rId256" name="Button 199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258" r:id="rId257" name="Button 199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59" r:id="rId258" name="Button 199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60" r:id="rId259" name="Button 199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61" r:id="rId260" name="Button 199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62" r:id="rId261" name="Button 199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63" r:id="rId262" name="Button 199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64" r:id="rId263" name="Button 2000">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67" r:id="rId264" name="Button 2003">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68" r:id="rId265" name="Button 2004">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69" r:id="rId266" name="Button 2005">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94" r:id="rId267" name="Button 2030">
              <controlPr locked="0" defaultSize="0" print="0" autoFill="0" autoPict="0" macro="[0]!Sheet1.InsertNewTabl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95" r:id="rId268" name="Button 2031">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96" r:id="rId269" name="Button 2032">
              <controlPr locked="0" defaultSize="0" print="0" autoFill="0" autoPict="0" macro="[0]!Sheet1.deleteProcedure">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97" r:id="rId270" name="Button 2033">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98" r:id="rId271" name="Button 2034">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299" r:id="rId272" name="Button 203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300" r:id="rId273" name="Button 2036">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5369" r:id="rId274" name="Button 2057">
              <controlPr locked="0" defaultSize="0" print="0" autoFill="0" autoPict="0" macro="[0]!Sheet1.InsertNewTabl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5370" r:id="rId275" name="Button 2058">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5371" r:id="rId276" name="Button 2059">
              <controlPr locked="0" defaultSize="0" print="0" autoFill="0" autoPict="0" macro="[0]!Sheet1.deleteProcedure">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5372" r:id="rId277" name="Button 2060">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5373" r:id="rId278" name="Button 2061">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5374" r:id="rId279" name="Button 2062">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5375" r:id="rId280" name="Button 2063">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5376" r:id="rId281" name="Button 2064">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5377" r:id="rId282" name="Button 2065">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5378" r:id="rId283" name="Button 2066">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5379" r:id="rId284" name="Button 2067">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5400" r:id="rId285" name="Button 2088">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5401" r:id="rId286" name="Button 208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5402" r:id="rId287" name="Button 2090">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5421" r:id="rId288" name="Button 2109">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5422" r:id="rId289" name="Button 211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5423" r:id="rId290" name="Button 2111">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5424" r:id="rId291" name="Button 2112">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5425" r:id="rId292" name="Button 2113">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5426" r:id="rId293" name="Button 2114">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5445" r:id="rId294" name="Button 2133">
              <controlPr locked="0" defaultSize="0" print="0" autoFill="0" autoPict="0" macro="[0]!Sheet1.InsertNewTabl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5446" r:id="rId295" name="Button 2134">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5447" r:id="rId296" name="Button 2135">
              <controlPr locked="0" defaultSize="0" print="0" autoFill="0" autoPict="0" macro="[0]!Sheet1.deleteProcedure">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5448" r:id="rId297" name="Button 2136">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5467" r:id="rId298" name="Button 2155">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5468" r:id="rId299" name="Button 215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5469" r:id="rId300" name="Button 2157">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5493" r:id="rId301" name="Button 2181">
              <controlPr locked="0" defaultSize="0" print="0" autoFill="0" autoPict="0" macro="[0]!Sheet1.InsertNewTabl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5494" r:id="rId302" name="Button 2182">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5495" r:id="rId303" name="Button 2183">
              <controlPr locked="0" defaultSize="0" print="0" autoFill="0" autoPict="0" macro="[0]!Sheet1.deleteProcedure">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5523" r:id="rId304" name="Button 2211">
              <controlPr locked="0" defaultSize="0" print="0" autoFill="0" autoPict="0" macro="[0]!Sheet1.InsertNewTabl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5524" r:id="rId305" name="Button 2212">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5525" r:id="rId306" name="Button 2213">
              <controlPr locked="0" defaultSize="0" print="0" autoFill="0" autoPict="0" macro="[0]!Sheet1.deleteProcedure">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5526" r:id="rId307" name="Button 221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5527" r:id="rId308" name="Button 2215">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5528" r:id="rId309" name="Button 2216">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5529" r:id="rId310" name="Button 2217">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5530" r:id="rId311" name="Button 2218">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5531" r:id="rId312" name="Button 2219">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5550" r:id="rId313" name="Button 2238">
              <controlPr locked="0" defaultSize="0" print="0" autoFill="0" autoPict="0" macro="[0]!Sheet1.InsertNewTabl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5551" r:id="rId314" name="Button 2239">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5552" r:id="rId315" name="Button 2240">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5553" r:id="rId316" name="Button 2241">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5554" r:id="rId317" name="Button 224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5555" r:id="rId318" name="Button 2243">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5556" r:id="rId319" name="Button 224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5557" r:id="rId320" name="Button 224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5558" r:id="rId321" name="Button 224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5559" r:id="rId322" name="Button 2247">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5560" r:id="rId323" name="Button 2248">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5562" r:id="rId324" name="Button 2250">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5563" r:id="rId325" name="Button 2251">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5564" r:id="rId326" name="Button 2252">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5565" r:id="rId327" name="Button 2253">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5566" r:id="rId328" name="Button 2254">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5585" r:id="rId329" name="Button 2273">
              <controlPr locked="0" defaultSize="0" print="0" autoFill="0" autoPict="0" macro="[0]!Sheet1.InsertNewTabl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5586" r:id="rId330" name="Button 227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5587" r:id="rId331" name="Button 2275">
              <controlPr locked="0" defaultSize="0" print="0" autoFill="0" autoPict="0" macro="[0]!Sheet1.deleteProcedure">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5588" r:id="rId332" name="Button 227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5589" r:id="rId333" name="Button 2277">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5590" r:id="rId334" name="Button 2278">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5591" r:id="rId335" name="Button 2279">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5592" r:id="rId336" name="Button 2280">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5593" r:id="rId337" name="Button 2281">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5637" r:id="rId338" name="Button 2325">
              <controlPr locked="0" defaultSize="0" print="0" autoFill="0" autoPict="0" macro="[0]!Sheet1.InsertNewTabl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5638" r:id="rId339" name="Button 2326">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5639" r:id="rId340" name="Button 2327">
              <controlPr locked="0" defaultSize="0" print="0" autoFill="0" autoPict="0" macro="[0]!Sheet1.deleteProcedure">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5659" r:id="rId341" name="Button 2347">
              <controlPr locked="0" defaultSize="0" print="0" autoFill="0" autoPict="0" macro="[0]!Sheet1.InsertNewTabl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5660" r:id="rId342" name="Button 2348">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5661" r:id="rId343" name="Button 2349">
              <controlPr locked="0" defaultSize="0" print="0" autoFill="0" autoPict="0" macro="[0]!Sheet1.deleteProcedure">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5662" r:id="rId344" name="Button 2350">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5681" r:id="rId345" name="Button 2369">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5683" r:id="rId346" name="Button 2371">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5684" r:id="rId347" name="Button 237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5704" r:id="rId348" name="Button 2392">
              <controlPr locked="0" defaultSize="0" print="0" autoFill="0" autoPict="0" macro="[0]!Sheet1.InsertNewTabl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5705" r:id="rId349" name="Button 2393">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5706" r:id="rId350" name="Button 2394">
              <controlPr locked="0" defaultSize="0" print="0" autoFill="0" autoPict="0" macro="[0]!Sheet1.deleteProcedure">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5707" r:id="rId351" name="Button 2395">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5709" r:id="rId352" name="Button 239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5710" r:id="rId353" name="Button 239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5712" r:id="rId354" name="Button 240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5713" r:id="rId355" name="Button 240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5714" r:id="rId356" name="Button 2402">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5715" r:id="rId357" name="Button 240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5716" r:id="rId358" name="Button 240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5717" r:id="rId359" name="Button 240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5718" r:id="rId360" name="Button 240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5719" r:id="rId361" name="Button 240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5720" r:id="rId362" name="Button 240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5721" r:id="rId363" name="Button 240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5722" r:id="rId364" name="Button 2410">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5723" r:id="rId365" name="Button 241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5724" r:id="rId366" name="Button 241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5727" r:id="rId367" name="Button 241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5728" r:id="rId368" name="Button 241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5731" r:id="rId369" name="Button 241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5732" r:id="rId370" name="Button 2420">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5733" r:id="rId371" name="Button 2421">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5734" r:id="rId372" name="Button 2422">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5735" r:id="rId373" name="Button 2423">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5736" r:id="rId374" name="Button 2424">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5737" r:id="rId375" name="Button 2425">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5738" r:id="rId376" name="Button 2426">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5739" r:id="rId377" name="Button 2427">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5740" r:id="rId378" name="Button 2428">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5741" r:id="rId379" name="Button 2429">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5742" r:id="rId380" name="Button 2430">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5743" r:id="rId381" name="Button 243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5744" r:id="rId382" name="Button 243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5745" r:id="rId383" name="Button 243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5746" r:id="rId384" name="Button 243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5747" r:id="rId385" name="Button 2435">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5748" r:id="rId386" name="Button 243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5749" r:id="rId387" name="Button 2437">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5750" r:id="rId388" name="Button 243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5751" r:id="rId389" name="Button 2439">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5754" r:id="rId390" name="Button 2442">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5756" r:id="rId391" name="Button 2444">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5760" r:id="rId392" name="Button 2448">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5761" r:id="rId393" name="Button 2449">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5762" r:id="rId394" name="Button 2450">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5763" r:id="rId395" name="Button 2451">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5764" r:id="rId396" name="Button 2452">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5785" r:id="rId397" name="Button 2473">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5787" r:id="rId398" name="Button 2475">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5794" r:id="rId399" name="Button 2482">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5799" r:id="rId400" name="Button 248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5810" r:id="rId401" name="Button 2498">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5812" r:id="rId402" name="Button 250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5813" r:id="rId403" name="Button 250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5814" r:id="rId404" name="Button 250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5815" r:id="rId405" name="Button 250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5816" r:id="rId406" name="Button 2504">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5817" r:id="rId407" name="Button 250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5818" r:id="rId408" name="Button 2506">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5819" r:id="rId409" name="Button 2507">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5831" r:id="rId410" name="Button 2519">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5832" r:id="rId411" name="Button 2520">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5834" r:id="rId412" name="Button 2522">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5835" r:id="rId413" name="Button 2523">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5836" r:id="rId414" name="Button 252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5837" r:id="rId415" name="Button 2525">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5838" r:id="rId416" name="Button 2526">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5839" r:id="rId417" name="Button 2527">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5840" r:id="rId418" name="Button 2528">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5841" r:id="rId419" name="Button 2529">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5842" r:id="rId420" name="Button 2530">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5844" r:id="rId421" name="Button 253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5847" r:id="rId422" name="Button 2535">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5849" r:id="rId423" name="Button 2537">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5850" r:id="rId424" name="Button 2538">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5851" r:id="rId425" name="Button 2539">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5875" r:id="rId426" name="Button 2563">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5876" r:id="rId427" name="Button 256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5877" r:id="rId428" name="Button 2565">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5896" r:id="rId429" name="Button 2584">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5897" r:id="rId430" name="Button 258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5898" r:id="rId431" name="Button 2586">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5903" r:id="rId432" name="Button 2591">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5904" r:id="rId433" name="Button 2592">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5905" r:id="rId434" name="Button 2593">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5926" r:id="rId435" name="Button 2614">
              <controlPr locked="0" defaultSize="0" print="0" autoFill="0" autoPict="0" macro="[0]!Sheet1.InsertNewTabl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5928" r:id="rId436" name="Button 2616">
              <controlPr locked="0" defaultSize="0" print="0" autoFill="0" autoPict="0" macro="[0]!Sheet1.deleteProcedure">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5947" r:id="rId437" name="Button 2635">
              <controlPr locked="0" defaultSize="0" print="0" autoFill="0" autoPict="0" macro="[0]!Sheet1.InsertNewTabl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5948" r:id="rId438" name="Button 2636">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5949" r:id="rId439" name="Button 2637">
              <controlPr locked="0" defaultSize="0" print="0" autoFill="0" autoPict="0" macro="[0]!Sheet1.deleteProcedure">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5950" r:id="rId440" name="Button 2638">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5951" r:id="rId441" name="Button 2639">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5952" r:id="rId442" name="Button 2640">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5953" r:id="rId443" name="Button 2641">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5957" r:id="rId444" name="Button 2645">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5958" r:id="rId445" name="Button 264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5959" r:id="rId446" name="Button 2647">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5960" r:id="rId447" name="Button 2648">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5961" r:id="rId448" name="Button 2649">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5962" r:id="rId449" name="Button 2650">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5963" r:id="rId450" name="Button 2651">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5964" r:id="rId451" name="Button 265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5986" r:id="rId452" name="Button 2674">
              <controlPr locked="0" defaultSize="0" print="0" autoFill="0" autoPict="0" macro="[0]!Sheet1.InsertNewTabl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5987" r:id="rId453" name="Button 267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5988" r:id="rId454" name="Button 2676">
              <controlPr locked="0" defaultSize="0" print="0" autoFill="0" autoPict="0" macro="[0]!Sheet1.deleteProcedure">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6016" r:id="rId455" name="Button 2704">
              <controlPr locked="0" defaultSize="0" print="0" autoFill="0" autoPict="0" macro="[0]!Sheet1.InsertNewTabl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6017" r:id="rId456" name="Button 270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6018" r:id="rId457" name="Button 2706">
              <controlPr locked="0" defaultSize="0" print="0" autoFill="0" autoPict="0" macro="[0]!Sheet1.deleteProcedure">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6060" r:id="rId458" name="Button 2748">
              <controlPr locked="0" defaultSize="0" print="0" autoFill="0" autoPict="0" macro="[0]!Sheet1.InsertNewTabl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6061" r:id="rId459" name="Button 2749">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6062" r:id="rId460" name="Button 2750">
              <controlPr locked="0" defaultSize="0" print="0" autoFill="0" autoPict="0" macro="[0]!Sheet1.deleteProcedure">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6082" r:id="rId461" name="Button 2770">
              <controlPr locked="0" defaultSize="0" print="0" autoFill="0" autoPict="0" macro="[0]!Sheet1.InsertNewTabl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6083" r:id="rId462" name="Button 2771">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6084" r:id="rId463" name="Button 2772">
              <controlPr locked="0" defaultSize="0" print="0" autoFill="0" autoPict="0" macro="[0]!Sheet1.deleteProcedure">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6105" r:id="rId464" name="Button 2793">
              <controlPr locked="0" defaultSize="0" print="0" autoFill="0" autoPict="0" macro="[0]!Sheet1.InsertNewTabl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6106" r:id="rId465" name="Button 279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6107" r:id="rId466" name="Button 2795">
              <controlPr locked="0" defaultSize="0" print="0" autoFill="0" autoPict="0" macro="[0]!Sheet1.deleteProcedure">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6108" r:id="rId467" name="Button 2796">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6127" r:id="rId468" name="Button 2815">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6128" r:id="rId469" name="Button 2816">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6129" r:id="rId470" name="Button 2817">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6148" r:id="rId471" name="Button 2836">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6149" r:id="rId472" name="Button 2837">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6150" r:id="rId473" name="Button 2838">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6169" r:id="rId474" name="Button 2857">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6170" r:id="rId475" name="Button 285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6171" r:id="rId476" name="Button 2859">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6190" r:id="rId477" name="Button 2878">
              <controlPr locked="0" defaultSize="0" print="0" autoFill="0" autoPict="0" macro="[0]!Sheet1.InsertNewTabl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6191" r:id="rId478" name="Button 287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6192" r:id="rId479" name="Button 2880">
              <controlPr locked="0" defaultSize="0" print="0" autoFill="0" autoPict="0" macro="[0]!Sheet1.deleteProcedure">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6211" r:id="rId480" name="Button 2899">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6212" r:id="rId481" name="Button 2900">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6213" r:id="rId482" name="Button 2901">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6232" r:id="rId483" name="Button 2920">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6233" r:id="rId484" name="Button 2921">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6234" r:id="rId485" name="Button 2922">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0566" r:id="rId486" name="Button 315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20612" r:id="rId487" name="Button 320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20659" r:id="rId488" name="Button 3251">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0660" r:id="rId489" name="Button 3252">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0661" r:id="rId490" name="Button 3253">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0662" r:id="rId491" name="Button 3254">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20663" r:id="rId492" name="Button 3255">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20664" r:id="rId493" name="Button 3256">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0665" r:id="rId494" name="Button 325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0666" r:id="rId495" name="Button 325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20685" r:id="rId496" name="Button 3277">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0686" r:id="rId497" name="Button 3278">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0687" r:id="rId498" name="Button 3279">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0692" r:id="rId499" name="Button 3284">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0693" r:id="rId500" name="Button 3285">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0695" r:id="rId501" name="Button 3287">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0696" r:id="rId502" name="Button 3288">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0697" r:id="rId503" name="Button 3289">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0699" r:id="rId504" name="Button 3291">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0728" r:id="rId505" name="Button 3320">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0729" r:id="rId506" name="Button 3321">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0730" r:id="rId507" name="Button 3322">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0731" r:id="rId508" name="Button 3323">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0732" r:id="rId509" name="Button 3324">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0733" r:id="rId510" name="Button 3325">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0735" r:id="rId511" name="Button 3327">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0736" r:id="rId512" name="Button 3328">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0737" r:id="rId513" name="Button 3329">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0738" r:id="rId514" name="Button 3330">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0739" r:id="rId515" name="Button 3331">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0740" r:id="rId516" name="Button 3332">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0741" r:id="rId517" name="Button 3333">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0761" r:id="rId518" name="Button 3353">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0762" r:id="rId519" name="Button 3354">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0763" r:id="rId520" name="Button 3355">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0782" r:id="rId521" name="Button 3374">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0783" r:id="rId522" name="Button 3375">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0784" r:id="rId523" name="Button 3376">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0785" r:id="rId524" name="Button 3377">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0786" r:id="rId525" name="Button 3378">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0787" r:id="rId526" name="Button 3379">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0788" r:id="rId527" name="Button 3380">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0789" r:id="rId528" name="Button 3381">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0808" r:id="rId529" name="Button 3400">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0809" r:id="rId530" name="Button 3401">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0810" r:id="rId531" name="Button 3402">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0811" r:id="rId532" name="Button 3403">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0812" r:id="rId533" name="Button 3404">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0813" r:id="rId534" name="Button 340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0835" r:id="rId535" name="Button 3427">
              <controlPr locked="0" defaultSize="0" print="0" autoFill="0" autoPict="0" macro="[0]!Sheet1.InsertNewTabl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0836" r:id="rId536" name="Button 3428">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0837" r:id="rId537" name="Button 3429">
              <controlPr locked="0" defaultSize="0" print="0" autoFill="0" autoPict="0" macro="[0]!Sheet1.deleteProcedure">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0838" r:id="rId538" name="Button 3430">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0839" r:id="rId539" name="Button 3431">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0862" r:id="rId540" name="Button 3454">
              <controlPr locked="0" defaultSize="0" print="0" autoFill="0" autoPict="0" macro="[0]!Sheet1.InsertNewTabl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0863" r:id="rId541" name="Button 345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0864" r:id="rId542" name="Button 3456">
              <controlPr locked="0" defaultSize="0" print="0" autoFill="0" autoPict="0" macro="[0]!Sheet1.deleteProcedure">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0885" r:id="rId543" name="Button 3477">
              <controlPr locked="0" defaultSize="0" print="0" autoFill="0" autoPict="0" macro="[0]!Sheet1.InsertNewTabl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0886" r:id="rId544" name="Button 3478">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0887" r:id="rId545" name="Button 3479">
              <controlPr locked="0" defaultSize="0" print="0" autoFill="0" autoPict="0" macro="[0]!Sheet1.deleteProcedure">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0888" r:id="rId546" name="Button 348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0889" r:id="rId547" name="Button 3481">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0890" r:id="rId548" name="Button 348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0891" r:id="rId549" name="Button 348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0892" r:id="rId550" name="Button 3484">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0893" r:id="rId551" name="Button 3485">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0894" r:id="rId552" name="Button 348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0933" r:id="rId553" name="Button 3525">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0934" r:id="rId554" name="Button 3526">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0935" r:id="rId555" name="Button 3527">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0956" r:id="rId556" name="Button 3548">
              <controlPr locked="0" defaultSize="0" print="0" autoFill="0" autoPict="0" macro="[0]!Sheet1.InsertNewTabl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0957" r:id="rId557" name="Button 3549">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0958" r:id="rId558" name="Button 3550">
              <controlPr locked="0" defaultSize="0" print="0" autoFill="0" autoPict="0" macro="[0]!Sheet1.deleteProcedure">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0985" r:id="rId559" name="Button 3577">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0986" r:id="rId560" name="Button 3578">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0987" r:id="rId561" name="Button 3579">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controls>
    </mc:Choice>
  </mc:AlternateContent>
  <tableParts count="7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C40 C56 C85 C108 C121 C210 C144 C274 C174 C185 C196 C443 C249 C132 C293 C312 C324 C336 C347 C358 C370 C383 C396 C409 C420 C431 C668 C476 C512 C527 C546 C557 C571 C583 C594 C605 C630 C657 C679 C761 C691 C702 C965 C798 C809 C823 C838 C854 C865 C876 C887 C898 C910 C921 C932 C943 C954 C159 C976 C993 C1004 C1025 C1036 C1052 C1066 C1079 C1090 C1108 C1119 C1130</xm:sqref>
        </x14:dataValidation>
        <x14:dataValidation type="list" allowBlank="1" showInputMessage="1" showErrorMessage="1">
          <x14:formula1>
            <xm:f>'Informacion '!$L$3:$L$17</xm:f>
          </x14:formula1>
          <xm:sqref>D16 D40 D56 D85 D108 D121 D210 D144 D274 D174 D185 D196 D443 D249 D132 D293 D312 D324 D336 D347 D358 D370 D383 D396 D409 D420 D431 D668 D476 D512 D527 D546 D557 D571 D583 D594 D605 D630 D657 D679 D761 D691 D702 D965 D798 D809 D823 D838 D854 D865 D876 D887 D898 D910 D921 D932 D943 D954 D159 D976 D993 D1004 D1025 D1036 D1052 D1066 D1079 D1090 D1108 D1119 D1130</xm:sqref>
        </x14:dataValidation>
        <x14:dataValidation type="list" allowBlank="1" showInputMessage="1" showErrorMessage="1">
          <x14:formula1>
            <xm:f>'Informacion '!$N$3:$N$5</xm:f>
          </x14:formula1>
          <xm:sqref>E16 E40 E56 E85 E108 E121 E210 E144 E274 E174 E185 E196 E443 E249 E132 E293 E312 E324 E336 E347 E358 E370 E383 E396 E409 E420 E431 E668 E476 E512 E527 E546 E557 E571 E583 E594 E605 E630 E657 E679 E761 E691 E702 E965 E798 E809 E823 E838 E854 E865 E876 E887 E898 E910 E921 E932 E943 E954 E159 E976 E993 E1004 E1025 E1036 E1052 E1066 E1079 E1090 E1108 E1119 E1130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4730</v>
      </c>
      <c r="D2" s="17" t="s">
        <v>1181</v>
      </c>
      <c r="E2" s="20" t="s">
        <v>4730</v>
      </c>
      <c r="F2" s="20" t="s">
        <v>5480</v>
      </c>
      <c r="G2" s="21" t="s">
        <v>1181</v>
      </c>
      <c r="H2" s="22" t="s">
        <v>4730</v>
      </c>
      <c r="I2" s="22" t="s">
        <v>5480</v>
      </c>
      <c r="J2" s="23" t="s">
        <v>17010</v>
      </c>
      <c r="L2" s="4" t="s">
        <v>15258</v>
      </c>
      <c r="N2" s="4" t="s">
        <v>15296</v>
      </c>
      <c r="P2" s="4" t="s">
        <v>18111</v>
      </c>
      <c r="Q2" s="25" t="s">
        <v>5089</v>
      </c>
      <c r="S2" s="4" t="s">
        <v>12273</v>
      </c>
      <c r="U2" s="4" t="s">
        <v>12985</v>
      </c>
    </row>
    <row r="3" spans="1:21" x14ac:dyDescent="0.2">
      <c r="A3" s="5" t="s">
        <v>1709</v>
      </c>
      <c r="B3" s="5" t="s">
        <v>1709</v>
      </c>
      <c r="C3" s="5" t="s">
        <v>8809</v>
      </c>
      <c r="D3" s="5" t="s">
        <v>1709</v>
      </c>
      <c r="E3" s="5" t="s">
        <v>8809</v>
      </c>
      <c r="F3" s="5" t="s">
        <v>3720</v>
      </c>
      <c r="G3" s="6" t="s">
        <v>3191</v>
      </c>
      <c r="H3" s="6" t="s">
        <v>7352</v>
      </c>
      <c r="I3" s="6" t="s">
        <v>13939</v>
      </c>
      <c r="J3" s="6" t="s">
        <v>13939</v>
      </c>
      <c r="L3" s="7" t="s">
        <v>1875</v>
      </c>
      <c r="N3" s="5" t="s">
        <v>8856</v>
      </c>
      <c r="P3" s="5" t="s">
        <v>5438</v>
      </c>
      <c r="Q3" s="5" t="s">
        <v>16989</v>
      </c>
      <c r="S3" s="11" t="s">
        <v>17798</v>
      </c>
      <c r="U3" s="5" t="s">
        <v>12551</v>
      </c>
    </row>
    <row r="4" spans="1:21" x14ac:dyDescent="0.2">
      <c r="A4" s="5" t="s">
        <v>8094</v>
      </c>
      <c r="B4" s="5" t="s">
        <v>1709</v>
      </c>
      <c r="C4" s="5" t="s">
        <v>12632</v>
      </c>
      <c r="D4" s="5" t="s">
        <v>1709</v>
      </c>
      <c r="E4" s="5" t="s">
        <v>8809</v>
      </c>
      <c r="F4" s="5" t="s">
        <v>4317</v>
      </c>
      <c r="G4" s="6" t="s">
        <v>3191</v>
      </c>
      <c r="H4" s="6" t="s">
        <v>7352</v>
      </c>
      <c r="I4" s="6" t="s">
        <v>13939</v>
      </c>
      <c r="J4" s="6" t="s">
        <v>841</v>
      </c>
      <c r="L4" s="7" t="s">
        <v>17483</v>
      </c>
      <c r="N4" s="5" t="s">
        <v>6034</v>
      </c>
      <c r="P4" s="5" t="s">
        <v>4871</v>
      </c>
      <c r="Q4" s="5" t="s">
        <v>10305</v>
      </c>
      <c r="S4" s="11" t="s">
        <v>6799</v>
      </c>
    </row>
    <row r="5" spans="1:21" x14ac:dyDescent="0.2">
      <c r="A5" s="5" t="s">
        <v>3191</v>
      </c>
      <c r="B5" s="5" t="s">
        <v>1709</v>
      </c>
      <c r="C5" s="5" t="s">
        <v>17757</v>
      </c>
      <c r="D5" s="5" t="s">
        <v>1709</v>
      </c>
      <c r="E5" s="5" t="s">
        <v>8809</v>
      </c>
      <c r="F5" s="5" t="s">
        <v>2916</v>
      </c>
      <c r="G5" s="6" t="s">
        <v>3191</v>
      </c>
      <c r="H5" s="6" t="s">
        <v>7352</v>
      </c>
      <c r="I5" s="6" t="s">
        <v>13939</v>
      </c>
      <c r="J5" s="6" t="s">
        <v>2583</v>
      </c>
      <c r="L5" s="7" t="s">
        <v>10172</v>
      </c>
      <c r="N5" s="5" t="s">
        <v>17854</v>
      </c>
      <c r="P5" s="5" t="s">
        <v>16749</v>
      </c>
      <c r="Q5" s="5" t="s">
        <v>14629</v>
      </c>
      <c r="S5" s="11" t="s">
        <v>15699</v>
      </c>
    </row>
    <row r="6" spans="1:21" x14ac:dyDescent="0.2">
      <c r="A6" s="5" t="s">
        <v>1492</v>
      </c>
      <c r="B6" s="5" t="s">
        <v>8094</v>
      </c>
      <c r="C6" s="5" t="s">
        <v>18173</v>
      </c>
      <c r="D6" s="5" t="s">
        <v>1709</v>
      </c>
      <c r="E6" s="5" t="s">
        <v>8809</v>
      </c>
      <c r="F6" s="5" t="s">
        <v>1675</v>
      </c>
      <c r="G6" s="6" t="s">
        <v>3191</v>
      </c>
      <c r="H6" s="6" t="s">
        <v>7352</v>
      </c>
      <c r="I6" s="6" t="s">
        <v>2570</v>
      </c>
      <c r="J6" s="6" t="s">
        <v>2570</v>
      </c>
      <c r="L6" s="5" t="s">
        <v>3846</v>
      </c>
      <c r="P6" s="5" t="s">
        <v>11827</v>
      </c>
      <c r="Q6" s="5" t="s">
        <v>10375</v>
      </c>
      <c r="S6" s="11" t="s">
        <v>6151</v>
      </c>
    </row>
    <row r="7" spans="1:21" x14ac:dyDescent="0.2">
      <c r="A7" s="5" t="s">
        <v>18355</v>
      </c>
      <c r="B7" s="5" t="s">
        <v>8094</v>
      </c>
      <c r="C7" s="5" t="s">
        <v>2601</v>
      </c>
      <c r="D7" s="5" t="s">
        <v>1709</v>
      </c>
      <c r="E7" s="5" t="s">
        <v>8809</v>
      </c>
      <c r="F7" s="5" t="s">
        <v>9130</v>
      </c>
      <c r="G7" s="6" t="s">
        <v>3191</v>
      </c>
      <c r="H7" s="6" t="s">
        <v>7352</v>
      </c>
      <c r="I7" s="6" t="s">
        <v>6360</v>
      </c>
      <c r="J7" s="6" t="s">
        <v>6360</v>
      </c>
      <c r="L7" s="5" t="s">
        <v>7242</v>
      </c>
      <c r="P7" s="5" t="s">
        <v>8118</v>
      </c>
      <c r="Q7" s="5" t="s">
        <v>435</v>
      </c>
      <c r="S7" s="11" t="s">
        <v>9450</v>
      </c>
    </row>
    <row r="8" spans="1:21" x14ac:dyDescent="0.2">
      <c r="A8" s="5" t="s">
        <v>5959</v>
      </c>
      <c r="B8" s="5" t="s">
        <v>8094</v>
      </c>
      <c r="C8" s="5" t="s">
        <v>5890</v>
      </c>
      <c r="D8" s="5" t="s">
        <v>1709</v>
      </c>
      <c r="E8" s="5" t="s">
        <v>8809</v>
      </c>
      <c r="F8" s="5" t="s">
        <v>13557</v>
      </c>
      <c r="G8" s="6" t="s">
        <v>3191</v>
      </c>
      <c r="H8" s="6" t="s">
        <v>7352</v>
      </c>
      <c r="I8" s="6" t="s">
        <v>6360</v>
      </c>
      <c r="J8" s="6" t="s">
        <v>4040</v>
      </c>
      <c r="L8" s="5" t="s">
        <v>4322</v>
      </c>
      <c r="P8" s="5" t="s">
        <v>9956</v>
      </c>
      <c r="Q8" s="5" t="s">
        <v>9612</v>
      </c>
      <c r="S8" s="11"/>
    </row>
    <row r="9" spans="1:21" x14ac:dyDescent="0.2">
      <c r="A9" s="5" t="s">
        <v>12508</v>
      </c>
      <c r="B9" s="5" t="s">
        <v>3191</v>
      </c>
      <c r="C9" s="5" t="s">
        <v>7352</v>
      </c>
      <c r="D9" s="5" t="s">
        <v>1709</v>
      </c>
      <c r="E9" s="5" t="s">
        <v>8809</v>
      </c>
      <c r="F9" s="5" t="s">
        <v>14112</v>
      </c>
      <c r="G9" s="6" t="s">
        <v>3191</v>
      </c>
      <c r="H9" s="6" t="s">
        <v>7352</v>
      </c>
      <c r="I9" s="6" t="s">
        <v>6878</v>
      </c>
      <c r="J9" s="6" t="s">
        <v>6878</v>
      </c>
      <c r="L9" s="7" t="s">
        <v>7199</v>
      </c>
      <c r="P9" s="5" t="s">
        <v>17162</v>
      </c>
      <c r="Q9" s="5" t="s">
        <v>2024</v>
      </c>
      <c r="S9" s="9"/>
    </row>
    <row r="10" spans="1:21" x14ac:dyDescent="0.2">
      <c r="A10" s="5" t="s">
        <v>17539</v>
      </c>
      <c r="B10" s="5" t="s">
        <v>3191</v>
      </c>
      <c r="C10" s="5" t="s">
        <v>10738</v>
      </c>
      <c r="D10" s="5" t="s">
        <v>1709</v>
      </c>
      <c r="E10" s="5" t="s">
        <v>8809</v>
      </c>
      <c r="F10" s="5" t="s">
        <v>9059</v>
      </c>
      <c r="G10" s="6" t="s">
        <v>3191</v>
      </c>
      <c r="H10" s="6" t="s">
        <v>7352</v>
      </c>
      <c r="I10" s="6" t="s">
        <v>4812</v>
      </c>
      <c r="J10" s="6" t="s">
        <v>4812</v>
      </c>
      <c r="L10" s="5" t="s">
        <v>7248</v>
      </c>
      <c r="P10" s="5" t="s">
        <v>6584</v>
      </c>
      <c r="Q10" s="5" t="s">
        <v>1327</v>
      </c>
    </row>
    <row r="11" spans="1:21" ht="22.5" x14ac:dyDescent="0.2">
      <c r="A11" s="5" t="s">
        <v>16543</v>
      </c>
      <c r="B11" s="5" t="s">
        <v>3191</v>
      </c>
      <c r="C11" s="5" t="s">
        <v>2815</v>
      </c>
      <c r="D11" s="5" t="s">
        <v>1709</v>
      </c>
      <c r="E11" s="5" t="s">
        <v>8809</v>
      </c>
      <c r="F11" s="5" t="s">
        <v>15235</v>
      </c>
      <c r="G11" s="6" t="s">
        <v>3191</v>
      </c>
      <c r="H11" s="6" t="s">
        <v>7352</v>
      </c>
      <c r="I11" s="6" t="s">
        <v>3663</v>
      </c>
      <c r="J11" s="6" t="s">
        <v>13871</v>
      </c>
      <c r="L11" s="5" t="s">
        <v>11342</v>
      </c>
      <c r="P11" s="5" t="s">
        <v>5509</v>
      </c>
      <c r="Q11" s="5" t="s">
        <v>9561</v>
      </c>
    </row>
    <row r="12" spans="1:21" ht="22.5" x14ac:dyDescent="0.2">
      <c r="A12" s="5" t="s">
        <v>3082</v>
      </c>
      <c r="B12" s="5" t="s">
        <v>3191</v>
      </c>
      <c r="C12" s="5" t="s">
        <v>5432</v>
      </c>
      <c r="D12" s="5" t="s">
        <v>1709</v>
      </c>
      <c r="E12" s="5" t="s">
        <v>12632</v>
      </c>
      <c r="F12" s="5" t="s">
        <v>17503</v>
      </c>
      <c r="G12" s="6" t="s">
        <v>3191</v>
      </c>
      <c r="H12" s="6" t="s">
        <v>7352</v>
      </c>
      <c r="I12" s="6" t="s">
        <v>3663</v>
      </c>
      <c r="J12" s="6" t="s">
        <v>17128</v>
      </c>
      <c r="L12" s="5" t="s">
        <v>15037</v>
      </c>
      <c r="P12" s="5" t="s">
        <v>3813</v>
      </c>
      <c r="Q12" s="5" t="s">
        <v>14296</v>
      </c>
      <c r="S12" s="24"/>
    </row>
    <row r="13" spans="1:21" ht="22.5" x14ac:dyDescent="0.2">
      <c r="B13" s="5" t="s">
        <v>1492</v>
      </c>
      <c r="C13" s="5" t="s">
        <v>11527</v>
      </c>
      <c r="D13" s="5" t="s">
        <v>1709</v>
      </c>
      <c r="E13" s="5" t="s">
        <v>12632</v>
      </c>
      <c r="F13" s="5" t="s">
        <v>18403</v>
      </c>
      <c r="G13" s="6" t="s">
        <v>3191</v>
      </c>
      <c r="H13" s="6" t="s">
        <v>7352</v>
      </c>
      <c r="I13" s="6" t="s">
        <v>3663</v>
      </c>
      <c r="J13" s="6" t="s">
        <v>16865</v>
      </c>
      <c r="L13" s="7" t="s">
        <v>2520</v>
      </c>
      <c r="P13" s="5" t="s">
        <v>3808</v>
      </c>
      <c r="Q13" s="5" t="s">
        <v>4695</v>
      </c>
      <c r="S13" s="24"/>
    </row>
    <row r="14" spans="1:21" ht="22.5" x14ac:dyDescent="0.2">
      <c r="B14" s="5" t="s">
        <v>1492</v>
      </c>
      <c r="C14" s="5" t="s">
        <v>10529</v>
      </c>
      <c r="D14" s="5" t="s">
        <v>1709</v>
      </c>
      <c r="E14" s="5" t="s">
        <v>12632</v>
      </c>
      <c r="F14" s="5" t="s">
        <v>549</v>
      </c>
      <c r="G14" s="6" t="s">
        <v>3191</v>
      </c>
      <c r="H14" s="6" t="s">
        <v>7352</v>
      </c>
      <c r="I14" s="6" t="s">
        <v>3663</v>
      </c>
      <c r="J14" s="6" t="s">
        <v>16956</v>
      </c>
      <c r="L14" s="7" t="s">
        <v>17901</v>
      </c>
      <c r="P14" s="5" t="s">
        <v>15635</v>
      </c>
      <c r="Q14" s="5" t="s">
        <v>5295</v>
      </c>
    </row>
    <row r="15" spans="1:21" ht="22.5" x14ac:dyDescent="0.2">
      <c r="B15" s="5" t="s">
        <v>1492</v>
      </c>
      <c r="C15" s="5" t="s">
        <v>13975</v>
      </c>
      <c r="D15" s="5" t="s">
        <v>1709</v>
      </c>
      <c r="E15" s="5" t="s">
        <v>12632</v>
      </c>
      <c r="F15" s="5" t="s">
        <v>18116</v>
      </c>
      <c r="G15" s="6" t="s">
        <v>3191</v>
      </c>
      <c r="H15" s="6" t="s">
        <v>7352</v>
      </c>
      <c r="I15" s="6" t="s">
        <v>3663</v>
      </c>
      <c r="J15" s="6" t="s">
        <v>3663</v>
      </c>
      <c r="L15" s="7" t="s">
        <v>9400</v>
      </c>
      <c r="P15" s="5" t="s">
        <v>9902</v>
      </c>
      <c r="Q15" s="5" t="s">
        <v>7438</v>
      </c>
    </row>
    <row r="16" spans="1:21" x14ac:dyDescent="0.2">
      <c r="B16" s="5" t="s">
        <v>1492</v>
      </c>
      <c r="C16" s="5" t="s">
        <v>12135</v>
      </c>
      <c r="D16" s="5" t="s">
        <v>1709</v>
      </c>
      <c r="E16" s="5" t="s">
        <v>12632</v>
      </c>
      <c r="F16" s="5" t="s">
        <v>1018</v>
      </c>
      <c r="G16" s="6" t="s">
        <v>3191</v>
      </c>
      <c r="H16" s="6" t="s">
        <v>7352</v>
      </c>
      <c r="I16" s="6" t="s">
        <v>1382</v>
      </c>
      <c r="J16" s="6" t="s">
        <v>12911</v>
      </c>
      <c r="L16" s="7" t="s">
        <v>13091</v>
      </c>
      <c r="P16" s="5" t="s">
        <v>4867</v>
      </c>
      <c r="Q16" s="5" t="s">
        <v>13534</v>
      </c>
    </row>
    <row r="17" spans="2:17" x14ac:dyDescent="0.2">
      <c r="B17" s="5" t="s">
        <v>18355</v>
      </c>
      <c r="C17" s="5" t="s">
        <v>15161</v>
      </c>
      <c r="D17" s="5" t="s">
        <v>1709</v>
      </c>
      <c r="E17" s="5" t="s">
        <v>12632</v>
      </c>
      <c r="F17" s="5" t="s">
        <v>4050</v>
      </c>
      <c r="G17" s="6" t="s">
        <v>3191</v>
      </c>
      <c r="H17" s="6" t="s">
        <v>7352</v>
      </c>
      <c r="I17" s="6" t="s">
        <v>1382</v>
      </c>
      <c r="J17" s="6" t="s">
        <v>16587</v>
      </c>
      <c r="L17" s="7" t="s">
        <v>156</v>
      </c>
      <c r="P17" s="5" t="s">
        <v>16616</v>
      </c>
      <c r="Q17" s="5" t="s">
        <v>6422</v>
      </c>
    </row>
    <row r="18" spans="2:17" x14ac:dyDescent="0.2">
      <c r="B18" s="5" t="s">
        <v>18355</v>
      </c>
      <c r="C18" s="5" t="s">
        <v>5157</v>
      </c>
      <c r="D18" s="5" t="s">
        <v>1709</v>
      </c>
      <c r="E18" s="5" t="s">
        <v>12632</v>
      </c>
      <c r="F18" s="5" t="s">
        <v>2293</v>
      </c>
      <c r="G18" s="6" t="s">
        <v>3191</v>
      </c>
      <c r="H18" s="6" t="s">
        <v>7352</v>
      </c>
      <c r="I18" s="6" t="s">
        <v>1382</v>
      </c>
      <c r="J18" s="6" t="s">
        <v>3582</v>
      </c>
      <c r="P18" s="5" t="s">
        <v>1648</v>
      </c>
      <c r="Q18" s="5" t="s">
        <v>15637</v>
      </c>
    </row>
    <row r="19" spans="2:17" x14ac:dyDescent="0.2">
      <c r="B19" s="5" t="s">
        <v>18355</v>
      </c>
      <c r="C19" s="5" t="s">
        <v>2171</v>
      </c>
      <c r="D19" s="5" t="s">
        <v>1709</v>
      </c>
      <c r="E19" s="5" t="s">
        <v>12632</v>
      </c>
      <c r="F19" s="5" t="s">
        <v>7246</v>
      </c>
      <c r="G19" s="6" t="s">
        <v>3191</v>
      </c>
      <c r="H19" s="6" t="s">
        <v>7352</v>
      </c>
      <c r="I19" s="6" t="s">
        <v>1382</v>
      </c>
      <c r="J19" s="6" t="s">
        <v>7228</v>
      </c>
      <c r="P19" s="5" t="s">
        <v>3809</v>
      </c>
      <c r="Q19" s="5" t="s">
        <v>17479</v>
      </c>
    </row>
    <row r="20" spans="2:17" x14ac:dyDescent="0.2">
      <c r="B20" s="5" t="s">
        <v>18355</v>
      </c>
      <c r="C20" s="5" t="s">
        <v>6674</v>
      </c>
      <c r="D20" s="5" t="s">
        <v>1709</v>
      </c>
      <c r="E20" s="5" t="s">
        <v>12632</v>
      </c>
      <c r="F20" s="5" t="s">
        <v>1623</v>
      </c>
      <c r="G20" s="6" t="s">
        <v>3191</v>
      </c>
      <c r="H20" s="6" t="s">
        <v>7352</v>
      </c>
      <c r="I20" s="6" t="s">
        <v>1382</v>
      </c>
      <c r="J20" s="6" t="s">
        <v>1382</v>
      </c>
      <c r="P20" s="5" t="s">
        <v>12957</v>
      </c>
      <c r="Q20" s="5" t="s">
        <v>18143</v>
      </c>
    </row>
    <row r="21" spans="2:17" ht="22.5" x14ac:dyDescent="0.2">
      <c r="B21" s="5" t="s">
        <v>5959</v>
      </c>
      <c r="C21" s="5" t="s">
        <v>2700</v>
      </c>
      <c r="D21" s="5" t="s">
        <v>1709</v>
      </c>
      <c r="E21" s="5" t="s">
        <v>17757</v>
      </c>
      <c r="F21" s="5" t="s">
        <v>4883</v>
      </c>
      <c r="G21" s="6" t="s">
        <v>3191</v>
      </c>
      <c r="H21" s="6" t="s">
        <v>10738</v>
      </c>
      <c r="I21" s="6" t="s">
        <v>11260</v>
      </c>
      <c r="J21" s="6" t="s">
        <v>5377</v>
      </c>
      <c r="P21" s="5" t="s">
        <v>305</v>
      </c>
      <c r="Q21" s="5" t="s">
        <v>13266</v>
      </c>
    </row>
    <row r="22" spans="2:17" ht="22.5" x14ac:dyDescent="0.2">
      <c r="B22" s="5" t="s">
        <v>5959</v>
      </c>
      <c r="C22" s="5" t="s">
        <v>5616</v>
      </c>
      <c r="D22" s="5" t="s">
        <v>1709</v>
      </c>
      <c r="E22" s="5" t="s">
        <v>17757</v>
      </c>
      <c r="F22" s="5" t="s">
        <v>46</v>
      </c>
      <c r="G22" s="6" t="s">
        <v>3191</v>
      </c>
      <c r="H22" s="6" t="s">
        <v>10738</v>
      </c>
      <c r="I22" s="6" t="s">
        <v>11260</v>
      </c>
      <c r="J22" s="6" t="s">
        <v>11260</v>
      </c>
      <c r="P22" s="5" t="s">
        <v>4445</v>
      </c>
      <c r="Q22" s="5" t="s">
        <v>17559</v>
      </c>
    </row>
    <row r="23" spans="2:17" ht="22.5" x14ac:dyDescent="0.2">
      <c r="B23" s="5" t="s">
        <v>5959</v>
      </c>
      <c r="C23" s="5" t="s">
        <v>18822</v>
      </c>
      <c r="D23" s="5" t="s">
        <v>1709</v>
      </c>
      <c r="E23" s="5" t="s">
        <v>17757</v>
      </c>
      <c r="F23" s="5" t="s">
        <v>13271</v>
      </c>
      <c r="G23" s="6" t="s">
        <v>3191</v>
      </c>
      <c r="H23" s="6" t="s">
        <v>10738</v>
      </c>
      <c r="I23" s="6" t="s">
        <v>5247</v>
      </c>
      <c r="J23" s="6" t="s">
        <v>16932</v>
      </c>
      <c r="P23" s="5" t="s">
        <v>1174</v>
      </c>
      <c r="Q23" s="5" t="s">
        <v>10022</v>
      </c>
    </row>
    <row r="24" spans="2:17" ht="22.5" x14ac:dyDescent="0.2">
      <c r="B24" s="5" t="s">
        <v>5959</v>
      </c>
      <c r="C24" s="5" t="s">
        <v>12706</v>
      </c>
      <c r="D24" s="5" t="s">
        <v>1709</v>
      </c>
      <c r="E24" s="5" t="s">
        <v>17757</v>
      </c>
      <c r="F24" s="5" t="s">
        <v>3366</v>
      </c>
      <c r="G24" s="6" t="s">
        <v>3191</v>
      </c>
      <c r="H24" s="6" t="s">
        <v>10738</v>
      </c>
      <c r="I24" s="6" t="s">
        <v>5247</v>
      </c>
      <c r="J24" s="6" t="s">
        <v>5247</v>
      </c>
      <c r="P24" s="5" t="s">
        <v>7454</v>
      </c>
      <c r="Q24" s="5" t="s">
        <v>6823</v>
      </c>
    </row>
    <row r="25" spans="2:17" ht="22.5" x14ac:dyDescent="0.2">
      <c r="B25" s="5" t="s">
        <v>12508</v>
      </c>
      <c r="C25" s="5" t="s">
        <v>3431</v>
      </c>
      <c r="D25" s="5" t="s">
        <v>8094</v>
      </c>
      <c r="E25" s="5" t="s">
        <v>18173</v>
      </c>
      <c r="F25" s="5" t="s">
        <v>1154</v>
      </c>
      <c r="G25" s="6" t="s">
        <v>3191</v>
      </c>
      <c r="H25" s="6" t="s">
        <v>10738</v>
      </c>
      <c r="I25" s="6" t="s">
        <v>15243</v>
      </c>
      <c r="J25" s="6" t="s">
        <v>15243</v>
      </c>
      <c r="P25" s="5" t="s">
        <v>4870</v>
      </c>
      <c r="Q25" s="5" t="s">
        <v>15649</v>
      </c>
    </row>
    <row r="26" spans="2:17" ht="22.5" x14ac:dyDescent="0.2">
      <c r="B26" s="5" t="s">
        <v>12508</v>
      </c>
      <c r="C26" s="5" t="s">
        <v>2461</v>
      </c>
      <c r="D26" s="5" t="s">
        <v>8094</v>
      </c>
      <c r="E26" s="5" t="s">
        <v>18173</v>
      </c>
      <c r="F26" s="5" t="s">
        <v>18783</v>
      </c>
      <c r="G26" s="6" t="s">
        <v>3191</v>
      </c>
      <c r="H26" s="6" t="s">
        <v>2815</v>
      </c>
      <c r="I26" s="6" t="s">
        <v>10850</v>
      </c>
      <c r="J26" s="6" t="s">
        <v>1028</v>
      </c>
      <c r="P26" s="5" t="s">
        <v>5735</v>
      </c>
      <c r="Q26" s="5" t="s">
        <v>1616</v>
      </c>
    </row>
    <row r="27" spans="2:17" ht="22.5" x14ac:dyDescent="0.2">
      <c r="B27" s="5" t="s">
        <v>17539</v>
      </c>
      <c r="C27" s="5" t="s">
        <v>7758</v>
      </c>
      <c r="D27" s="5" t="s">
        <v>8094</v>
      </c>
      <c r="E27" s="5" t="s">
        <v>18173</v>
      </c>
      <c r="F27" s="5" t="s">
        <v>5975</v>
      </c>
      <c r="G27" s="6" t="s">
        <v>3191</v>
      </c>
      <c r="H27" s="6" t="s">
        <v>2815</v>
      </c>
      <c r="I27" s="6" t="s">
        <v>10850</v>
      </c>
      <c r="J27" s="6" t="s">
        <v>10850</v>
      </c>
      <c r="P27" s="5" t="s">
        <v>9216</v>
      </c>
      <c r="Q27" s="5" t="s">
        <v>5080</v>
      </c>
    </row>
    <row r="28" spans="2:17" ht="22.5" x14ac:dyDescent="0.2">
      <c r="B28" s="5" t="s">
        <v>17539</v>
      </c>
      <c r="C28" s="5" t="s">
        <v>628</v>
      </c>
      <c r="D28" s="5" t="s">
        <v>8094</v>
      </c>
      <c r="E28" s="5" t="s">
        <v>18173</v>
      </c>
      <c r="F28" s="5" t="s">
        <v>18434</v>
      </c>
      <c r="G28" s="6" t="s">
        <v>3191</v>
      </c>
      <c r="H28" s="6" t="s">
        <v>2815</v>
      </c>
      <c r="I28" s="6" t="s">
        <v>10850</v>
      </c>
      <c r="J28" s="6" t="s">
        <v>5954</v>
      </c>
      <c r="P28" s="5" t="s">
        <v>12998</v>
      </c>
      <c r="Q28" s="5" t="s">
        <v>6741</v>
      </c>
    </row>
    <row r="29" spans="2:17" ht="22.5" x14ac:dyDescent="0.2">
      <c r="B29" s="5" t="s">
        <v>17539</v>
      </c>
      <c r="C29" s="5" t="s">
        <v>10725</v>
      </c>
      <c r="D29" s="5" t="s">
        <v>8094</v>
      </c>
      <c r="E29" s="5" t="s">
        <v>2601</v>
      </c>
      <c r="F29" s="5" t="s">
        <v>12131</v>
      </c>
      <c r="G29" s="6" t="s">
        <v>3191</v>
      </c>
      <c r="H29" s="6" t="s">
        <v>2815</v>
      </c>
      <c r="I29" s="6" t="s">
        <v>3124</v>
      </c>
      <c r="J29" s="6" t="s">
        <v>3124</v>
      </c>
      <c r="P29" s="5" t="s">
        <v>5200</v>
      </c>
      <c r="Q29" s="5" t="s">
        <v>4737</v>
      </c>
    </row>
    <row r="30" spans="2:17" ht="22.5" x14ac:dyDescent="0.2">
      <c r="B30" s="5" t="s">
        <v>16543</v>
      </c>
      <c r="C30" s="5" t="s">
        <v>9645</v>
      </c>
      <c r="D30" s="5" t="s">
        <v>8094</v>
      </c>
      <c r="E30" s="5" t="s">
        <v>2601</v>
      </c>
      <c r="F30" s="5" t="s">
        <v>5830</v>
      </c>
      <c r="G30" s="6" t="s">
        <v>3191</v>
      </c>
      <c r="H30" s="6" t="s">
        <v>2815</v>
      </c>
      <c r="I30" s="6" t="s">
        <v>3124</v>
      </c>
      <c r="J30" s="6" t="s">
        <v>15386</v>
      </c>
      <c r="P30" s="5" t="s">
        <v>11828</v>
      </c>
      <c r="Q30" s="5" t="s">
        <v>14111</v>
      </c>
    </row>
    <row r="31" spans="2:17" ht="22.5" x14ac:dyDescent="0.2">
      <c r="B31" s="5" t="s">
        <v>16543</v>
      </c>
      <c r="C31" s="5" t="s">
        <v>16565</v>
      </c>
      <c r="D31" s="5" t="s">
        <v>8094</v>
      </c>
      <c r="E31" s="5" t="s">
        <v>2601</v>
      </c>
      <c r="F31" s="5" t="s">
        <v>10376</v>
      </c>
      <c r="G31" s="6" t="s">
        <v>3191</v>
      </c>
      <c r="H31" s="6" t="s">
        <v>2815</v>
      </c>
      <c r="I31" s="6" t="s">
        <v>10952</v>
      </c>
      <c r="J31" s="6" t="s">
        <v>3385</v>
      </c>
      <c r="P31" s="5" t="s">
        <v>4984</v>
      </c>
      <c r="Q31" s="5" t="s">
        <v>3845</v>
      </c>
    </row>
    <row r="32" spans="2:17" ht="22.5" x14ac:dyDescent="0.2">
      <c r="B32" s="5" t="s">
        <v>16543</v>
      </c>
      <c r="C32" s="5" t="s">
        <v>8705</v>
      </c>
      <c r="D32" s="5" t="s">
        <v>8094</v>
      </c>
      <c r="E32" s="5" t="s">
        <v>5890</v>
      </c>
      <c r="F32" s="5" t="s">
        <v>1828</v>
      </c>
      <c r="G32" s="6" t="s">
        <v>3191</v>
      </c>
      <c r="H32" s="6" t="s">
        <v>2815</v>
      </c>
      <c r="I32" s="6" t="s">
        <v>10952</v>
      </c>
      <c r="J32" s="6" t="s">
        <v>4448</v>
      </c>
      <c r="P32" s="5" t="s">
        <v>4985</v>
      </c>
      <c r="Q32" s="5" t="s">
        <v>12283</v>
      </c>
    </row>
    <row r="33" spans="2:17" ht="22.5" x14ac:dyDescent="0.2">
      <c r="B33" s="5" t="s">
        <v>3082</v>
      </c>
      <c r="C33" s="5" t="s">
        <v>11113</v>
      </c>
      <c r="D33" s="5" t="s">
        <v>8094</v>
      </c>
      <c r="E33" s="5" t="s">
        <v>5890</v>
      </c>
      <c r="F33" s="5" t="s">
        <v>39</v>
      </c>
      <c r="G33" s="6" t="s">
        <v>3191</v>
      </c>
      <c r="H33" s="6" t="s">
        <v>2815</v>
      </c>
      <c r="I33" s="6" t="s">
        <v>10952</v>
      </c>
      <c r="J33" s="6" t="s">
        <v>10952</v>
      </c>
      <c r="P33" s="5" t="s">
        <v>12942</v>
      </c>
      <c r="Q33" s="5" t="s">
        <v>7579</v>
      </c>
    </row>
    <row r="34" spans="2:17" ht="22.5" x14ac:dyDescent="0.2">
      <c r="B34" s="5" t="s">
        <v>3082</v>
      </c>
      <c r="C34" s="5" t="s">
        <v>14450</v>
      </c>
      <c r="D34" s="5" t="s">
        <v>8094</v>
      </c>
      <c r="E34" s="5" t="s">
        <v>5890</v>
      </c>
      <c r="F34" s="5" t="s">
        <v>9710</v>
      </c>
      <c r="G34" s="6" t="s">
        <v>3191</v>
      </c>
      <c r="H34" s="6" t="s">
        <v>2815</v>
      </c>
      <c r="I34" s="6" t="s">
        <v>10952</v>
      </c>
      <c r="J34" s="6" t="s">
        <v>14033</v>
      </c>
      <c r="P34" s="5" t="s">
        <v>10944</v>
      </c>
      <c r="Q34" s="5" t="s">
        <v>7579</v>
      </c>
    </row>
    <row r="35" spans="2:17" ht="22.5" x14ac:dyDescent="0.2">
      <c r="D35" s="5" t="s">
        <v>8094</v>
      </c>
      <c r="E35" s="5" t="s">
        <v>5890</v>
      </c>
      <c r="F35" s="5" t="s">
        <v>13953</v>
      </c>
      <c r="G35" s="6" t="s">
        <v>3191</v>
      </c>
      <c r="H35" s="6" t="s">
        <v>2815</v>
      </c>
      <c r="I35" s="6" t="s">
        <v>15595</v>
      </c>
      <c r="J35" s="6" t="s">
        <v>15595</v>
      </c>
      <c r="P35" s="5" t="s">
        <v>16765</v>
      </c>
      <c r="Q35" s="5" t="s">
        <v>1705</v>
      </c>
    </row>
    <row r="36" spans="2:17" x14ac:dyDescent="0.2">
      <c r="D36" s="5" t="s">
        <v>3191</v>
      </c>
      <c r="E36" s="5" t="s">
        <v>7352</v>
      </c>
      <c r="F36" s="5" t="s">
        <v>3663</v>
      </c>
      <c r="G36" s="6" t="s">
        <v>3191</v>
      </c>
      <c r="H36" s="6" t="s">
        <v>5432</v>
      </c>
      <c r="I36" s="6" t="s">
        <v>12996</v>
      </c>
      <c r="J36" s="6" t="s">
        <v>12996</v>
      </c>
      <c r="P36" s="5" t="s">
        <v>17627</v>
      </c>
      <c r="Q36" s="5" t="s">
        <v>11117</v>
      </c>
    </row>
    <row r="37" spans="2:17" x14ac:dyDescent="0.2">
      <c r="D37" s="5" t="s">
        <v>3191</v>
      </c>
      <c r="E37" s="5" t="s">
        <v>7352</v>
      </c>
      <c r="F37" s="5" t="s">
        <v>13939</v>
      </c>
      <c r="G37" s="6" t="s">
        <v>3191</v>
      </c>
      <c r="H37" s="6" t="s">
        <v>5432</v>
      </c>
      <c r="I37" s="6" t="s">
        <v>8200</v>
      </c>
      <c r="J37" s="6" t="s">
        <v>8200</v>
      </c>
      <c r="P37" s="5" t="s">
        <v>3803</v>
      </c>
      <c r="Q37" s="5" t="s">
        <v>1780</v>
      </c>
    </row>
    <row r="38" spans="2:17" ht="22.5" x14ac:dyDescent="0.2">
      <c r="D38" s="5" t="s">
        <v>3191</v>
      </c>
      <c r="E38" s="5" t="s">
        <v>7352</v>
      </c>
      <c r="F38" s="5" t="s">
        <v>2570</v>
      </c>
      <c r="G38" s="6" t="s">
        <v>3191</v>
      </c>
      <c r="H38" s="6" t="s">
        <v>5432</v>
      </c>
      <c r="I38" s="6" t="s">
        <v>1527</v>
      </c>
      <c r="J38" s="6" t="s">
        <v>7898</v>
      </c>
      <c r="P38" s="5" t="s">
        <v>13050</v>
      </c>
      <c r="Q38" s="5" t="s">
        <v>8726</v>
      </c>
    </row>
    <row r="39" spans="2:17" ht="22.5" x14ac:dyDescent="0.2">
      <c r="D39" s="5" t="s">
        <v>3191</v>
      </c>
      <c r="E39" s="5" t="s">
        <v>7352</v>
      </c>
      <c r="F39" s="5" t="s">
        <v>6360</v>
      </c>
      <c r="G39" s="6" t="s">
        <v>3191</v>
      </c>
      <c r="H39" s="6" t="s">
        <v>5432</v>
      </c>
      <c r="I39" s="6" t="s">
        <v>1527</v>
      </c>
      <c r="J39" s="6" t="s">
        <v>7714</v>
      </c>
      <c r="P39" s="5" t="s">
        <v>12644</v>
      </c>
      <c r="Q39" s="5" t="s">
        <v>759</v>
      </c>
    </row>
    <row r="40" spans="2:17" ht="22.5" x14ac:dyDescent="0.2">
      <c r="D40" s="5" t="s">
        <v>3191</v>
      </c>
      <c r="E40" s="5" t="s">
        <v>7352</v>
      </c>
      <c r="F40" s="5" t="s">
        <v>4812</v>
      </c>
      <c r="G40" s="6" t="s">
        <v>3191</v>
      </c>
      <c r="H40" s="6" t="s">
        <v>5432</v>
      </c>
      <c r="I40" s="6" t="s">
        <v>1527</v>
      </c>
      <c r="J40" s="6" t="s">
        <v>18213</v>
      </c>
      <c r="P40" s="5" t="s">
        <v>4142</v>
      </c>
      <c r="Q40" s="5" t="s">
        <v>14142</v>
      </c>
    </row>
    <row r="41" spans="2:17" ht="22.5" x14ac:dyDescent="0.2">
      <c r="D41" s="5" t="s">
        <v>3191</v>
      </c>
      <c r="E41" s="5" t="s">
        <v>7352</v>
      </c>
      <c r="F41" s="5" t="s">
        <v>1382</v>
      </c>
      <c r="G41" s="6" t="s">
        <v>3191</v>
      </c>
      <c r="H41" s="6" t="s">
        <v>5432</v>
      </c>
      <c r="I41" s="6" t="s">
        <v>1527</v>
      </c>
      <c r="J41" s="6" t="s">
        <v>1527</v>
      </c>
      <c r="P41" s="5" t="s">
        <v>4294</v>
      </c>
      <c r="Q41" s="5" t="s">
        <v>1449</v>
      </c>
    </row>
    <row r="42" spans="2:17" x14ac:dyDescent="0.2">
      <c r="D42" s="5" t="s">
        <v>3191</v>
      </c>
      <c r="E42" s="5" t="s">
        <v>7352</v>
      </c>
      <c r="F42" s="5" t="s">
        <v>6878</v>
      </c>
      <c r="G42" s="6" t="s">
        <v>1492</v>
      </c>
      <c r="H42" s="6" t="s">
        <v>12135</v>
      </c>
      <c r="I42" s="6" t="s">
        <v>12135</v>
      </c>
      <c r="J42" s="6" t="s">
        <v>8378</v>
      </c>
      <c r="P42" s="5" t="s">
        <v>4285</v>
      </c>
      <c r="Q42" s="5" t="s">
        <v>8629</v>
      </c>
    </row>
    <row r="43" spans="2:17" x14ac:dyDescent="0.2">
      <c r="D43" s="5" t="s">
        <v>3191</v>
      </c>
      <c r="E43" s="5" t="s">
        <v>10738</v>
      </c>
      <c r="F43" s="5" t="s">
        <v>11260</v>
      </c>
      <c r="G43" s="6" t="s">
        <v>1492</v>
      </c>
      <c r="H43" s="6" t="s">
        <v>12135</v>
      </c>
      <c r="I43" s="6" t="s">
        <v>12135</v>
      </c>
      <c r="J43" s="6" t="s">
        <v>12135</v>
      </c>
      <c r="P43" s="5" t="s">
        <v>15809</v>
      </c>
      <c r="Q43" s="5" t="s">
        <v>7960</v>
      </c>
    </row>
    <row r="44" spans="2:17" x14ac:dyDescent="0.2">
      <c r="D44" s="5" t="s">
        <v>3191</v>
      </c>
      <c r="E44" s="5" t="s">
        <v>10738</v>
      </c>
      <c r="F44" s="5" t="s">
        <v>5247</v>
      </c>
      <c r="G44" s="6" t="s">
        <v>1492</v>
      </c>
      <c r="H44" s="6" t="s">
        <v>12135</v>
      </c>
      <c r="I44" s="6" t="s">
        <v>18774</v>
      </c>
      <c r="J44" s="6" t="s">
        <v>18774</v>
      </c>
      <c r="P44" s="9"/>
      <c r="Q44" s="11"/>
    </row>
    <row r="45" spans="2:17" x14ac:dyDescent="0.2">
      <c r="D45" s="5" t="s">
        <v>3191</v>
      </c>
      <c r="E45" s="5" t="s">
        <v>10738</v>
      </c>
      <c r="F45" s="5" t="s">
        <v>15243</v>
      </c>
      <c r="G45" s="6" t="s">
        <v>1492</v>
      </c>
      <c r="H45" s="6" t="s">
        <v>12135</v>
      </c>
      <c r="I45" s="6" t="s">
        <v>18774</v>
      </c>
      <c r="J45" s="6" t="s">
        <v>8977</v>
      </c>
      <c r="P45" s="9"/>
      <c r="Q45" s="11"/>
    </row>
    <row r="46" spans="2:17" ht="22.5" x14ac:dyDescent="0.2">
      <c r="D46" s="5" t="s">
        <v>3191</v>
      </c>
      <c r="E46" s="5" t="s">
        <v>2815</v>
      </c>
      <c r="F46" s="5" t="s">
        <v>10952</v>
      </c>
      <c r="G46" s="6" t="s">
        <v>1492</v>
      </c>
      <c r="H46" s="6" t="s">
        <v>12135</v>
      </c>
      <c r="I46" s="6" t="s">
        <v>10335</v>
      </c>
      <c r="J46" s="6" t="s">
        <v>12035</v>
      </c>
      <c r="P46" s="9"/>
      <c r="Q46" s="11"/>
    </row>
    <row r="47" spans="2:17" ht="22.5" x14ac:dyDescent="0.2">
      <c r="D47" s="5" t="s">
        <v>3191</v>
      </c>
      <c r="E47" s="5" t="s">
        <v>2815</v>
      </c>
      <c r="F47" s="5" t="s">
        <v>10850</v>
      </c>
      <c r="G47" s="6" t="s">
        <v>1492</v>
      </c>
      <c r="H47" s="6" t="s">
        <v>12135</v>
      </c>
      <c r="I47" s="6" t="s">
        <v>10335</v>
      </c>
      <c r="J47" s="6" t="s">
        <v>10335</v>
      </c>
      <c r="P47" s="9"/>
      <c r="Q47" s="11"/>
    </row>
    <row r="48" spans="2:17" ht="22.5" x14ac:dyDescent="0.2">
      <c r="D48" s="5" t="s">
        <v>3191</v>
      </c>
      <c r="E48" s="5" t="s">
        <v>2815</v>
      </c>
      <c r="F48" s="5" t="s">
        <v>3124</v>
      </c>
      <c r="G48" s="6" t="s">
        <v>1492</v>
      </c>
      <c r="H48" s="6" t="s">
        <v>12135</v>
      </c>
      <c r="I48" s="6" t="s">
        <v>10335</v>
      </c>
      <c r="J48" s="6" t="s">
        <v>1606</v>
      </c>
      <c r="P48" s="9"/>
      <c r="Q48" s="11"/>
    </row>
    <row r="49" spans="4:17" x14ac:dyDescent="0.2">
      <c r="D49" s="5" t="s">
        <v>3191</v>
      </c>
      <c r="E49" s="5" t="s">
        <v>2815</v>
      </c>
      <c r="F49" s="5" t="s">
        <v>15595</v>
      </c>
      <c r="G49" s="6" t="s">
        <v>1492</v>
      </c>
      <c r="H49" s="6" t="s">
        <v>12135</v>
      </c>
      <c r="I49" s="6" t="s">
        <v>992</v>
      </c>
      <c r="J49" s="6" t="s">
        <v>992</v>
      </c>
      <c r="P49" s="9"/>
      <c r="Q49" s="11"/>
    </row>
    <row r="50" spans="4:17" x14ac:dyDescent="0.2">
      <c r="D50" s="5" t="s">
        <v>3191</v>
      </c>
      <c r="E50" s="5" t="s">
        <v>5432</v>
      </c>
      <c r="F50" s="5" t="s">
        <v>1527</v>
      </c>
      <c r="G50" s="6" t="s">
        <v>1492</v>
      </c>
      <c r="H50" s="6" t="s">
        <v>12135</v>
      </c>
      <c r="I50" s="6" t="s">
        <v>1517</v>
      </c>
      <c r="J50" s="6" t="s">
        <v>1517</v>
      </c>
      <c r="P50" s="9"/>
      <c r="Q50" s="11"/>
    </row>
    <row r="51" spans="4:17" x14ac:dyDescent="0.2">
      <c r="D51" s="5" t="s">
        <v>3191</v>
      </c>
      <c r="E51" s="5" t="s">
        <v>5432</v>
      </c>
      <c r="F51" s="5" t="s">
        <v>8200</v>
      </c>
      <c r="G51" s="6" t="s">
        <v>1492</v>
      </c>
      <c r="H51" s="6" t="s">
        <v>13975</v>
      </c>
      <c r="I51" s="6" t="s">
        <v>8129</v>
      </c>
      <c r="J51" s="6" t="s">
        <v>8129</v>
      </c>
      <c r="P51" s="9"/>
      <c r="Q51" s="11"/>
    </row>
    <row r="52" spans="4:17" x14ac:dyDescent="0.2">
      <c r="D52" s="5" t="s">
        <v>3191</v>
      </c>
      <c r="E52" s="5" t="s">
        <v>5432</v>
      </c>
      <c r="F52" s="5" t="s">
        <v>12996</v>
      </c>
      <c r="G52" s="6" t="s">
        <v>1492</v>
      </c>
      <c r="H52" s="6" t="s">
        <v>13975</v>
      </c>
      <c r="I52" s="6" t="s">
        <v>8129</v>
      </c>
      <c r="J52" s="6" t="s">
        <v>16891</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6617</v>
      </c>
      <c r="G54" s="6" t="s">
        <v>1492</v>
      </c>
      <c r="H54" s="6" t="s">
        <v>13975</v>
      </c>
      <c r="I54" s="6" t="s">
        <v>14521</v>
      </c>
      <c r="J54" s="6" t="s">
        <v>14521</v>
      </c>
      <c r="P54" s="9"/>
      <c r="Q54" s="11"/>
    </row>
    <row r="55" spans="4:17" x14ac:dyDescent="0.2">
      <c r="D55" s="5" t="s">
        <v>1492</v>
      </c>
      <c r="E55" s="5" t="s">
        <v>11527</v>
      </c>
      <c r="F55" s="5" t="s">
        <v>6489</v>
      </c>
      <c r="G55" s="6" t="s">
        <v>1492</v>
      </c>
      <c r="H55" s="6" t="s">
        <v>13975</v>
      </c>
      <c r="I55" s="6" t="s">
        <v>14521</v>
      </c>
      <c r="J55" s="6" t="s">
        <v>4024</v>
      </c>
      <c r="P55" s="9"/>
      <c r="Q55" s="11"/>
    </row>
    <row r="56" spans="4:17" x14ac:dyDescent="0.2">
      <c r="D56" s="5" t="s">
        <v>1492</v>
      </c>
      <c r="E56" s="5" t="s">
        <v>10529</v>
      </c>
      <c r="F56" s="5" t="s">
        <v>18318</v>
      </c>
      <c r="G56" s="6" t="s">
        <v>1492</v>
      </c>
      <c r="H56" s="6" t="s">
        <v>13975</v>
      </c>
      <c r="I56" s="6" t="s">
        <v>14521</v>
      </c>
      <c r="J56" s="6" t="s">
        <v>17970</v>
      </c>
      <c r="P56" s="9"/>
      <c r="Q56" s="11"/>
    </row>
    <row r="57" spans="4:17" ht="22.5" x14ac:dyDescent="0.2">
      <c r="D57" s="5" t="s">
        <v>1492</v>
      </c>
      <c r="E57" s="5" t="s">
        <v>10529</v>
      </c>
      <c r="F57" s="5" t="s">
        <v>14982</v>
      </c>
      <c r="G57" s="6" t="s">
        <v>1492</v>
      </c>
      <c r="H57" s="6" t="s">
        <v>13975</v>
      </c>
      <c r="I57" s="6" t="s">
        <v>16866</v>
      </c>
      <c r="J57" s="6" t="s">
        <v>16866</v>
      </c>
      <c r="P57" s="9"/>
      <c r="Q57" s="11"/>
    </row>
    <row r="58" spans="4:17" x14ac:dyDescent="0.2">
      <c r="D58" s="5" t="s">
        <v>1492</v>
      </c>
      <c r="E58" s="5" t="s">
        <v>10529</v>
      </c>
      <c r="F58" s="5" t="s">
        <v>12425</v>
      </c>
      <c r="G58" s="6" t="s">
        <v>1492</v>
      </c>
      <c r="H58" s="6" t="s">
        <v>13975</v>
      </c>
      <c r="I58" s="6" t="s">
        <v>4087</v>
      </c>
      <c r="J58" s="6" t="s">
        <v>4087</v>
      </c>
      <c r="P58" s="9"/>
      <c r="Q58" s="11"/>
    </row>
    <row r="59" spans="4:17" ht="22.5" x14ac:dyDescent="0.2">
      <c r="D59" s="5" t="s">
        <v>1492</v>
      </c>
      <c r="E59" s="5" t="s">
        <v>13975</v>
      </c>
      <c r="F59" s="5" t="s">
        <v>8557</v>
      </c>
      <c r="G59" s="6" t="s">
        <v>1492</v>
      </c>
      <c r="H59" s="6" t="s">
        <v>13975</v>
      </c>
      <c r="I59" s="6" t="s">
        <v>8557</v>
      </c>
      <c r="J59" s="6" t="s">
        <v>8557</v>
      </c>
      <c r="P59" s="9"/>
      <c r="Q59" s="11"/>
    </row>
    <row r="60" spans="4:17" x14ac:dyDescent="0.2">
      <c r="D60" s="5" t="s">
        <v>1492</v>
      </c>
      <c r="E60" s="5" t="s">
        <v>13975</v>
      </c>
      <c r="F60" s="5" t="s">
        <v>8129</v>
      </c>
      <c r="G60" s="6" t="s">
        <v>1492</v>
      </c>
      <c r="H60" s="6" t="s">
        <v>13975</v>
      </c>
      <c r="I60" s="6" t="s">
        <v>18799</v>
      </c>
      <c r="J60" s="6" t="s">
        <v>18799</v>
      </c>
      <c r="P60" s="9"/>
      <c r="Q60" s="11"/>
    </row>
    <row r="61" spans="4:17" ht="22.5" x14ac:dyDescent="0.2">
      <c r="D61" s="5" t="s">
        <v>1492</v>
      </c>
      <c r="E61" s="5" t="s">
        <v>13975</v>
      </c>
      <c r="F61" s="5" t="s">
        <v>14521</v>
      </c>
      <c r="G61" s="6" t="s">
        <v>1492</v>
      </c>
      <c r="H61" s="6" t="s">
        <v>10529</v>
      </c>
      <c r="I61" s="6" t="s">
        <v>12425</v>
      </c>
      <c r="J61" s="6" t="s">
        <v>12425</v>
      </c>
      <c r="P61" s="9"/>
      <c r="Q61" s="11"/>
    </row>
    <row r="62" spans="4:17" ht="22.5" x14ac:dyDescent="0.2">
      <c r="D62" s="5" t="s">
        <v>1492</v>
      </c>
      <c r="E62" s="5" t="s">
        <v>13975</v>
      </c>
      <c r="F62" s="5" t="s">
        <v>16866</v>
      </c>
      <c r="G62" s="6" t="s">
        <v>1492</v>
      </c>
      <c r="H62" s="6" t="s">
        <v>10529</v>
      </c>
      <c r="I62" s="6" t="s">
        <v>18318</v>
      </c>
      <c r="J62" s="6" t="s">
        <v>18318</v>
      </c>
      <c r="P62" s="9"/>
      <c r="Q62" s="11"/>
    </row>
    <row r="63" spans="4:17" ht="22.5" x14ac:dyDescent="0.2">
      <c r="D63" s="5" t="s">
        <v>1492</v>
      </c>
      <c r="E63" s="5" t="s">
        <v>13975</v>
      </c>
      <c r="F63" s="5" t="s">
        <v>4087</v>
      </c>
      <c r="G63" s="6" t="s">
        <v>1492</v>
      </c>
      <c r="H63" s="6" t="s">
        <v>10529</v>
      </c>
      <c r="I63" s="6" t="s">
        <v>14982</v>
      </c>
      <c r="J63" s="6" t="s">
        <v>14982</v>
      </c>
      <c r="P63" s="9"/>
      <c r="Q63" s="11"/>
    </row>
    <row r="64" spans="4:17" x14ac:dyDescent="0.2">
      <c r="D64" s="5" t="s">
        <v>1492</v>
      </c>
      <c r="E64" s="5" t="s">
        <v>13975</v>
      </c>
      <c r="F64" s="5" t="s">
        <v>18799</v>
      </c>
      <c r="G64" s="6" t="s">
        <v>1492</v>
      </c>
      <c r="H64" s="6" t="s">
        <v>11527</v>
      </c>
      <c r="I64" s="6" t="s">
        <v>6617</v>
      </c>
      <c r="J64" s="6" t="s">
        <v>3282</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3748</v>
      </c>
      <c r="P67" s="9"/>
      <c r="Q67" s="11"/>
    </row>
    <row r="68" spans="4:17" x14ac:dyDescent="0.2">
      <c r="D68" s="5" t="s">
        <v>1492</v>
      </c>
      <c r="E68" s="5" t="s">
        <v>12135</v>
      </c>
      <c r="F68" s="5" t="s">
        <v>992</v>
      </c>
      <c r="G68" s="6" t="s">
        <v>1492</v>
      </c>
      <c r="H68" s="6" t="s">
        <v>11527</v>
      </c>
      <c r="I68" s="6" t="s">
        <v>6617</v>
      </c>
      <c r="J68" s="6" t="s">
        <v>15208</v>
      </c>
      <c r="P68" s="9"/>
      <c r="Q68" s="11"/>
    </row>
    <row r="69" spans="4:17" x14ac:dyDescent="0.2">
      <c r="D69" s="5" t="s">
        <v>1492</v>
      </c>
      <c r="E69" s="5" t="s">
        <v>12135</v>
      </c>
      <c r="F69" s="5" t="s">
        <v>18774</v>
      </c>
      <c r="G69" s="6" t="s">
        <v>1492</v>
      </c>
      <c r="H69" s="6" t="s">
        <v>11527</v>
      </c>
      <c r="I69" s="6" t="s">
        <v>6489</v>
      </c>
      <c r="J69" s="6" t="s">
        <v>14210</v>
      </c>
      <c r="P69" s="9"/>
      <c r="Q69" s="11"/>
    </row>
    <row r="70" spans="4:17" x14ac:dyDescent="0.2">
      <c r="D70" s="5" t="s">
        <v>18355</v>
      </c>
      <c r="E70" s="5" t="s">
        <v>15161</v>
      </c>
      <c r="F70" s="5" t="s">
        <v>15161</v>
      </c>
      <c r="G70" s="6" t="s">
        <v>1492</v>
      </c>
      <c r="H70" s="6" t="s">
        <v>11527</v>
      </c>
      <c r="I70" s="6" t="s">
        <v>6489</v>
      </c>
      <c r="J70" s="6" t="s">
        <v>14276</v>
      </c>
      <c r="P70" s="9"/>
      <c r="Q70" s="11"/>
    </row>
    <row r="71" spans="4:17" x14ac:dyDescent="0.2">
      <c r="D71" s="5" t="s">
        <v>18355</v>
      </c>
      <c r="E71" s="5" t="s">
        <v>15161</v>
      </c>
      <c r="F71" s="5" t="s">
        <v>7941</v>
      </c>
      <c r="G71" s="6" t="s">
        <v>1492</v>
      </c>
      <c r="H71" s="6" t="s">
        <v>11527</v>
      </c>
      <c r="I71" s="6" t="s">
        <v>6489</v>
      </c>
      <c r="J71" s="6" t="s">
        <v>6068</v>
      </c>
      <c r="P71" s="9"/>
      <c r="Q71" s="11"/>
    </row>
    <row r="72" spans="4:17" x14ac:dyDescent="0.2">
      <c r="D72" s="5" t="s">
        <v>18355</v>
      </c>
      <c r="E72" s="5" t="s">
        <v>15161</v>
      </c>
      <c r="F72" s="5" t="s">
        <v>16186</v>
      </c>
      <c r="G72" s="6" t="s">
        <v>1492</v>
      </c>
      <c r="H72" s="6" t="s">
        <v>11527</v>
      </c>
      <c r="I72" s="6" t="s">
        <v>6489</v>
      </c>
      <c r="J72" s="6" t="s">
        <v>6489</v>
      </c>
      <c r="P72" s="9"/>
      <c r="Q72" s="11"/>
    </row>
    <row r="73" spans="4:17" ht="22.5" x14ac:dyDescent="0.2">
      <c r="D73" s="5" t="s">
        <v>18355</v>
      </c>
      <c r="E73" s="5" t="s">
        <v>15161</v>
      </c>
      <c r="F73" s="5" t="s">
        <v>17637</v>
      </c>
      <c r="G73" s="6" t="s">
        <v>1492</v>
      </c>
      <c r="H73" s="6" t="s">
        <v>11527</v>
      </c>
      <c r="I73" s="6" t="s">
        <v>1268</v>
      </c>
      <c r="J73" s="6" t="s">
        <v>17133</v>
      </c>
      <c r="P73" s="9"/>
      <c r="Q73" s="11"/>
    </row>
    <row r="74" spans="4:17" ht="22.5" x14ac:dyDescent="0.2">
      <c r="D74" s="5" t="s">
        <v>18355</v>
      </c>
      <c r="E74" s="5" t="s">
        <v>15161</v>
      </c>
      <c r="F74" s="5" t="s">
        <v>15625</v>
      </c>
      <c r="G74" s="6" t="s">
        <v>1492</v>
      </c>
      <c r="H74" s="6" t="s">
        <v>11527</v>
      </c>
      <c r="I74" s="6" t="s">
        <v>1268</v>
      </c>
      <c r="J74" s="6" t="s">
        <v>13252</v>
      </c>
      <c r="P74" s="9"/>
      <c r="Q74" s="11"/>
    </row>
    <row r="75" spans="4:17" ht="22.5" x14ac:dyDescent="0.2">
      <c r="D75" s="5" t="s">
        <v>18355</v>
      </c>
      <c r="E75" s="5" t="s">
        <v>15161</v>
      </c>
      <c r="F75" s="5" t="s">
        <v>12499</v>
      </c>
      <c r="G75" s="6" t="s">
        <v>1492</v>
      </c>
      <c r="H75" s="6" t="s">
        <v>11527</v>
      </c>
      <c r="I75" s="6" t="s">
        <v>1268</v>
      </c>
      <c r="J75" s="6" t="s">
        <v>9787</v>
      </c>
      <c r="P75" s="9"/>
      <c r="Q75" s="11"/>
    </row>
    <row r="76" spans="4:17" ht="22.5" x14ac:dyDescent="0.2">
      <c r="D76" s="5" t="s">
        <v>18355</v>
      </c>
      <c r="E76" s="5" t="s">
        <v>15161</v>
      </c>
      <c r="F76" s="5" t="s">
        <v>457</v>
      </c>
      <c r="G76" s="6" t="s">
        <v>1492</v>
      </c>
      <c r="H76" s="6" t="s">
        <v>11527</v>
      </c>
      <c r="I76" s="6" t="s">
        <v>1268</v>
      </c>
      <c r="J76" s="6" t="s">
        <v>1268</v>
      </c>
      <c r="P76" s="9"/>
      <c r="Q76" s="11"/>
    </row>
    <row r="77" spans="4:17" ht="22.5" x14ac:dyDescent="0.2">
      <c r="D77" s="5" t="s">
        <v>18355</v>
      </c>
      <c r="E77" s="5" t="s">
        <v>15161</v>
      </c>
      <c r="F77" s="5" t="s">
        <v>18274</v>
      </c>
      <c r="G77" s="6" t="s">
        <v>1709</v>
      </c>
      <c r="H77" s="6" t="s">
        <v>17757</v>
      </c>
      <c r="I77" s="6" t="s">
        <v>46</v>
      </c>
      <c r="J77" s="6" t="s">
        <v>46</v>
      </c>
      <c r="P77" s="9"/>
      <c r="Q77" s="11"/>
    </row>
    <row r="78" spans="4:17" ht="22.5" x14ac:dyDescent="0.2">
      <c r="D78" s="5" t="s">
        <v>18355</v>
      </c>
      <c r="E78" s="5" t="s">
        <v>5157</v>
      </c>
      <c r="F78" s="5" t="s">
        <v>9104</v>
      </c>
      <c r="G78" s="6" t="s">
        <v>1709</v>
      </c>
      <c r="H78" s="6" t="s">
        <v>17757</v>
      </c>
      <c r="I78" s="6" t="s">
        <v>13271</v>
      </c>
      <c r="J78" s="6" t="s">
        <v>13271</v>
      </c>
      <c r="P78" s="9"/>
      <c r="Q78" s="11"/>
    </row>
    <row r="79" spans="4:17" ht="22.5" x14ac:dyDescent="0.2">
      <c r="D79" s="5" t="s">
        <v>18355</v>
      </c>
      <c r="E79" s="5" t="s">
        <v>5157</v>
      </c>
      <c r="F79" s="5" t="s">
        <v>15524</v>
      </c>
      <c r="G79" s="6" t="s">
        <v>1709</v>
      </c>
      <c r="H79" s="6" t="s">
        <v>17757</v>
      </c>
      <c r="I79" s="6" t="s">
        <v>13271</v>
      </c>
      <c r="J79" s="6" t="s">
        <v>13371</v>
      </c>
      <c r="P79" s="9"/>
      <c r="Q79" s="11"/>
    </row>
    <row r="80" spans="4:17" ht="22.5" x14ac:dyDescent="0.2">
      <c r="D80" s="5" t="s">
        <v>18355</v>
      </c>
      <c r="E80" s="5" t="s">
        <v>2171</v>
      </c>
      <c r="F80" s="5" t="s">
        <v>2171</v>
      </c>
      <c r="G80" s="6" t="s">
        <v>1709</v>
      </c>
      <c r="H80" s="6" t="s">
        <v>17757</v>
      </c>
      <c r="I80" s="6" t="s">
        <v>13271</v>
      </c>
      <c r="J80" s="6" t="s">
        <v>11513</v>
      </c>
      <c r="P80" s="9"/>
      <c r="Q80" s="11"/>
    </row>
    <row r="81" spans="4:17" ht="22.5" x14ac:dyDescent="0.2">
      <c r="D81" s="5" t="s">
        <v>18355</v>
      </c>
      <c r="E81" s="5" t="s">
        <v>2171</v>
      </c>
      <c r="F81" s="5" t="s">
        <v>9566</v>
      </c>
      <c r="G81" s="6" t="s">
        <v>1709</v>
      </c>
      <c r="H81" s="6" t="s">
        <v>17757</v>
      </c>
      <c r="I81" s="6" t="s">
        <v>13271</v>
      </c>
      <c r="J81" s="6" t="s">
        <v>1434</v>
      </c>
      <c r="P81" s="9"/>
      <c r="Q81" s="11"/>
    </row>
    <row r="82" spans="4:17" x14ac:dyDescent="0.2">
      <c r="D82" s="5" t="s">
        <v>18355</v>
      </c>
      <c r="E82" s="5" t="s">
        <v>2171</v>
      </c>
      <c r="F82" s="5" t="s">
        <v>382</v>
      </c>
      <c r="G82" s="6" t="s">
        <v>1709</v>
      </c>
      <c r="H82" s="6" t="s">
        <v>17757</v>
      </c>
      <c r="I82" s="6" t="s">
        <v>3366</v>
      </c>
      <c r="J82" s="6" t="s">
        <v>3366</v>
      </c>
      <c r="P82" s="9"/>
      <c r="Q82" s="11"/>
    </row>
    <row r="83" spans="4:17" x14ac:dyDescent="0.2">
      <c r="D83" s="5" t="s">
        <v>18355</v>
      </c>
      <c r="E83" s="5" t="s">
        <v>6674</v>
      </c>
      <c r="F83" s="5" t="s">
        <v>51</v>
      </c>
      <c r="G83" s="6" t="s">
        <v>1709</v>
      </c>
      <c r="H83" s="6" t="s">
        <v>17757</v>
      </c>
      <c r="I83" s="6" t="s">
        <v>4883</v>
      </c>
      <c r="J83" s="6" t="s">
        <v>3918</v>
      </c>
      <c r="P83" s="9"/>
      <c r="Q83" s="11"/>
    </row>
    <row r="84" spans="4:17" x14ac:dyDescent="0.2">
      <c r="D84" s="5" t="s">
        <v>18355</v>
      </c>
      <c r="E84" s="5" t="s">
        <v>6674</v>
      </c>
      <c r="F84" s="5" t="s">
        <v>2411</v>
      </c>
      <c r="G84" s="6" t="s">
        <v>1709</v>
      </c>
      <c r="H84" s="6" t="s">
        <v>17757</v>
      </c>
      <c r="I84" s="6" t="s">
        <v>4883</v>
      </c>
      <c r="J84" s="6" t="s">
        <v>1684</v>
      </c>
      <c r="P84" s="9"/>
      <c r="Q84" s="11"/>
    </row>
    <row r="85" spans="4:17" x14ac:dyDescent="0.2">
      <c r="D85" s="5" t="s">
        <v>18355</v>
      </c>
      <c r="E85" s="5" t="s">
        <v>6674</v>
      </c>
      <c r="F85" s="5" t="s">
        <v>9654</v>
      </c>
      <c r="G85" s="6" t="s">
        <v>1709</v>
      </c>
      <c r="H85" s="6" t="s">
        <v>17757</v>
      </c>
      <c r="I85" s="6" t="s">
        <v>4883</v>
      </c>
      <c r="J85" s="6" t="s">
        <v>5559</v>
      </c>
      <c r="P85" s="9"/>
      <c r="Q85" s="11"/>
    </row>
    <row r="86" spans="4:17" x14ac:dyDescent="0.2">
      <c r="D86" s="5" t="s">
        <v>18355</v>
      </c>
      <c r="E86" s="5" t="s">
        <v>6674</v>
      </c>
      <c r="F86" s="5" t="s">
        <v>12892</v>
      </c>
      <c r="G86" s="6" t="s">
        <v>1709</v>
      </c>
      <c r="H86" s="6" t="s">
        <v>17757</v>
      </c>
      <c r="I86" s="6" t="s">
        <v>4883</v>
      </c>
      <c r="J86" s="6" t="s">
        <v>4687</v>
      </c>
      <c r="P86" s="9"/>
      <c r="Q86" s="11"/>
    </row>
    <row r="87" spans="4:17" x14ac:dyDescent="0.2">
      <c r="D87" s="5" t="s">
        <v>18355</v>
      </c>
      <c r="E87" s="5" t="s">
        <v>6674</v>
      </c>
      <c r="F87" s="5" t="s">
        <v>868</v>
      </c>
      <c r="G87" s="6" t="s">
        <v>1709</v>
      </c>
      <c r="H87" s="6" t="s">
        <v>17757</v>
      </c>
      <c r="I87" s="6" t="s">
        <v>4883</v>
      </c>
      <c r="J87" s="6" t="s">
        <v>10750</v>
      </c>
      <c r="P87" s="9"/>
      <c r="Q87" s="11"/>
    </row>
    <row r="88" spans="4:17" x14ac:dyDescent="0.2">
      <c r="D88" s="5" t="s">
        <v>18355</v>
      </c>
      <c r="E88" s="5" t="s">
        <v>6674</v>
      </c>
      <c r="F88" s="5" t="s">
        <v>14656</v>
      </c>
      <c r="G88" s="6" t="s">
        <v>1709</v>
      </c>
      <c r="H88" s="6" t="s">
        <v>17757</v>
      </c>
      <c r="I88" s="6" t="s">
        <v>4883</v>
      </c>
      <c r="J88" s="6" t="s">
        <v>18323</v>
      </c>
      <c r="P88" s="9"/>
      <c r="Q88" s="11"/>
    </row>
    <row r="89" spans="4:17" x14ac:dyDescent="0.2">
      <c r="D89" s="5" t="s">
        <v>18355</v>
      </c>
      <c r="E89" s="5" t="s">
        <v>6674</v>
      </c>
      <c r="F89" s="5" t="s">
        <v>12423</v>
      </c>
      <c r="G89" s="6" t="s">
        <v>1709</v>
      </c>
      <c r="H89" s="6" t="s">
        <v>17757</v>
      </c>
      <c r="I89" s="6" t="s">
        <v>4883</v>
      </c>
      <c r="J89" s="6" t="s">
        <v>4883</v>
      </c>
      <c r="P89" s="9"/>
      <c r="Q89" s="11"/>
    </row>
    <row r="90" spans="4:17" x14ac:dyDescent="0.2">
      <c r="D90" s="5" t="s">
        <v>18355</v>
      </c>
      <c r="E90" s="5" t="s">
        <v>6674</v>
      </c>
      <c r="F90" s="5" t="s">
        <v>11181</v>
      </c>
      <c r="G90" s="6" t="s">
        <v>1709</v>
      </c>
      <c r="H90" s="6" t="s">
        <v>17757</v>
      </c>
      <c r="I90" s="6" t="s">
        <v>4883</v>
      </c>
      <c r="J90" s="6" t="s">
        <v>6600</v>
      </c>
      <c r="P90" s="9"/>
      <c r="Q90" s="11"/>
    </row>
    <row r="91" spans="4:17" x14ac:dyDescent="0.2">
      <c r="D91" s="5" t="s">
        <v>18355</v>
      </c>
      <c r="E91" s="5" t="s">
        <v>6674</v>
      </c>
      <c r="F91" s="5" t="s">
        <v>8009</v>
      </c>
      <c r="G91" s="6" t="s">
        <v>1709</v>
      </c>
      <c r="H91" s="6" t="s">
        <v>17757</v>
      </c>
      <c r="I91" s="6" t="s">
        <v>4883</v>
      </c>
      <c r="J91" s="6" t="s">
        <v>10712</v>
      </c>
      <c r="P91" s="9"/>
      <c r="Q91" s="11"/>
    </row>
    <row r="92" spans="4:17" x14ac:dyDescent="0.2">
      <c r="D92" s="5" t="s">
        <v>18355</v>
      </c>
      <c r="E92" s="5" t="s">
        <v>6674</v>
      </c>
      <c r="F92" s="5" t="s">
        <v>2228</v>
      </c>
      <c r="G92" s="6" t="s">
        <v>1709</v>
      </c>
      <c r="H92" s="6" t="s">
        <v>12632</v>
      </c>
      <c r="I92" s="6" t="s">
        <v>18403</v>
      </c>
      <c r="J92" s="6" t="s">
        <v>18403</v>
      </c>
      <c r="P92" s="9"/>
      <c r="Q92" s="11"/>
    </row>
    <row r="93" spans="4:17" x14ac:dyDescent="0.2">
      <c r="D93" s="5" t="s">
        <v>5959</v>
      </c>
      <c r="E93" s="5" t="s">
        <v>2700</v>
      </c>
      <c r="F93" s="5" t="s">
        <v>11268</v>
      </c>
      <c r="G93" s="6" t="s">
        <v>1709</v>
      </c>
      <c r="H93" s="6" t="s">
        <v>12632</v>
      </c>
      <c r="I93" s="6" t="s">
        <v>18403</v>
      </c>
      <c r="J93" s="6" t="s">
        <v>17166</v>
      </c>
      <c r="P93" s="9"/>
      <c r="Q93" s="11"/>
    </row>
    <row r="94" spans="4:17" x14ac:dyDescent="0.2">
      <c r="D94" s="5" t="s">
        <v>5959</v>
      </c>
      <c r="E94" s="5" t="s">
        <v>2700</v>
      </c>
      <c r="F94" s="5" t="s">
        <v>7100</v>
      </c>
      <c r="G94" s="6" t="s">
        <v>1709</v>
      </c>
      <c r="H94" s="6" t="s">
        <v>12632</v>
      </c>
      <c r="I94" s="6" t="s">
        <v>549</v>
      </c>
      <c r="J94" s="6" t="s">
        <v>549</v>
      </c>
      <c r="P94" s="9"/>
      <c r="Q94" s="11"/>
    </row>
    <row r="95" spans="4:17" x14ac:dyDescent="0.2">
      <c r="D95" s="5" t="s">
        <v>5959</v>
      </c>
      <c r="E95" s="5" t="s">
        <v>2700</v>
      </c>
      <c r="F95" s="5" t="s">
        <v>15449</v>
      </c>
      <c r="G95" s="6" t="s">
        <v>1709</v>
      </c>
      <c r="H95" s="6" t="s">
        <v>12632</v>
      </c>
      <c r="I95" s="6" t="s">
        <v>18116</v>
      </c>
      <c r="J95" s="6" t="s">
        <v>18116</v>
      </c>
      <c r="P95" s="9"/>
      <c r="Q95" s="11"/>
    </row>
    <row r="96" spans="4:17" x14ac:dyDescent="0.2">
      <c r="D96" s="5" t="s">
        <v>5959</v>
      </c>
      <c r="E96" s="5" t="s">
        <v>2700</v>
      </c>
      <c r="F96" s="5" t="s">
        <v>4290</v>
      </c>
      <c r="G96" s="6" t="s">
        <v>1709</v>
      </c>
      <c r="H96" s="6" t="s">
        <v>12632</v>
      </c>
      <c r="I96" s="6" t="s">
        <v>1018</v>
      </c>
      <c r="J96" s="6" t="s">
        <v>1018</v>
      </c>
      <c r="P96" s="9"/>
      <c r="Q96" s="11"/>
    </row>
    <row r="97" spans="4:17" x14ac:dyDescent="0.2">
      <c r="D97" s="5" t="s">
        <v>5959</v>
      </c>
      <c r="E97" s="5" t="s">
        <v>2700</v>
      </c>
      <c r="F97" s="5" t="s">
        <v>12929</v>
      </c>
      <c r="G97" s="6" t="s">
        <v>1709</v>
      </c>
      <c r="H97" s="6" t="s">
        <v>12632</v>
      </c>
      <c r="I97" s="6" t="s">
        <v>1018</v>
      </c>
      <c r="J97" s="6" t="s">
        <v>12252</v>
      </c>
      <c r="P97" s="9"/>
      <c r="Q97" s="11"/>
    </row>
    <row r="98" spans="4:17" x14ac:dyDescent="0.2">
      <c r="D98" s="5" t="s">
        <v>5959</v>
      </c>
      <c r="E98" s="5" t="s">
        <v>2700</v>
      </c>
      <c r="F98" s="5" t="s">
        <v>4566</v>
      </c>
      <c r="G98" s="6" t="s">
        <v>1709</v>
      </c>
      <c r="H98" s="6" t="s">
        <v>12632</v>
      </c>
      <c r="I98" s="6" t="s">
        <v>4050</v>
      </c>
      <c r="J98" s="6" t="s">
        <v>9414</v>
      </c>
      <c r="P98" s="9"/>
      <c r="Q98" s="11"/>
    </row>
    <row r="99" spans="4:17" ht="22.5" x14ac:dyDescent="0.2">
      <c r="D99" s="5" t="s">
        <v>5959</v>
      </c>
      <c r="E99" s="5" t="s">
        <v>2700</v>
      </c>
      <c r="F99" s="5" t="s">
        <v>1400</v>
      </c>
      <c r="G99" s="6" t="s">
        <v>1709</v>
      </c>
      <c r="H99" s="6" t="s">
        <v>12632</v>
      </c>
      <c r="I99" s="6" t="s">
        <v>4050</v>
      </c>
      <c r="J99" s="6" t="s">
        <v>9986</v>
      </c>
      <c r="P99" s="9"/>
      <c r="Q99" s="11"/>
    </row>
    <row r="100" spans="4:17" x14ac:dyDescent="0.2">
      <c r="D100" s="5" t="s">
        <v>5959</v>
      </c>
      <c r="E100" s="5" t="s">
        <v>2700</v>
      </c>
      <c r="F100" s="5" t="s">
        <v>10381</v>
      </c>
      <c r="G100" s="6" t="s">
        <v>1709</v>
      </c>
      <c r="H100" s="6" t="s">
        <v>12632</v>
      </c>
      <c r="I100" s="6" t="s">
        <v>4050</v>
      </c>
      <c r="J100" s="6" t="s">
        <v>12503</v>
      </c>
      <c r="P100" s="9"/>
      <c r="Q100" s="11"/>
    </row>
    <row r="101" spans="4:17" x14ac:dyDescent="0.2">
      <c r="D101" s="5" t="s">
        <v>5959</v>
      </c>
      <c r="E101" s="5" t="s">
        <v>2700</v>
      </c>
      <c r="F101" s="5" t="s">
        <v>10075</v>
      </c>
      <c r="G101" s="6" t="s">
        <v>1709</v>
      </c>
      <c r="H101" s="6" t="s">
        <v>12632</v>
      </c>
      <c r="I101" s="6" t="s">
        <v>4050</v>
      </c>
      <c r="J101" s="6" t="s">
        <v>4050</v>
      </c>
      <c r="P101" s="9"/>
      <c r="Q101" s="11"/>
    </row>
    <row r="102" spans="4:17" ht="22.5" x14ac:dyDescent="0.2">
      <c r="D102" s="5" t="s">
        <v>5959</v>
      </c>
      <c r="E102" s="5" t="s">
        <v>2700</v>
      </c>
      <c r="F102" s="5" t="s">
        <v>11010</v>
      </c>
      <c r="G102" s="6" t="s">
        <v>1709</v>
      </c>
      <c r="H102" s="6" t="s">
        <v>12632</v>
      </c>
      <c r="I102" s="6" t="s">
        <v>17503</v>
      </c>
      <c r="J102" s="6" t="s">
        <v>5830</v>
      </c>
      <c r="P102" s="9"/>
      <c r="Q102" s="11"/>
    </row>
    <row r="103" spans="4:17" ht="22.5" x14ac:dyDescent="0.2">
      <c r="D103" s="5" t="s">
        <v>5959</v>
      </c>
      <c r="E103" s="5" t="s">
        <v>2700</v>
      </c>
      <c r="F103" s="5" t="s">
        <v>5544</v>
      </c>
      <c r="G103" s="6" t="s">
        <v>1709</v>
      </c>
      <c r="H103" s="6" t="s">
        <v>12632</v>
      </c>
      <c r="I103" s="6" t="s">
        <v>17503</v>
      </c>
      <c r="J103" s="6" t="s">
        <v>17503</v>
      </c>
      <c r="P103" s="9"/>
      <c r="Q103" s="11"/>
    </row>
    <row r="104" spans="4:17" ht="22.5" x14ac:dyDescent="0.2">
      <c r="D104" s="5" t="s">
        <v>5959</v>
      </c>
      <c r="E104" s="5" t="s">
        <v>5616</v>
      </c>
      <c r="F104" s="5" t="s">
        <v>12133</v>
      </c>
      <c r="G104" s="6" t="s">
        <v>1709</v>
      </c>
      <c r="H104" s="6" t="s">
        <v>12632</v>
      </c>
      <c r="I104" s="6" t="s">
        <v>17503</v>
      </c>
      <c r="J104" s="6" t="s">
        <v>16578</v>
      </c>
      <c r="P104" s="9"/>
      <c r="Q104" s="11"/>
    </row>
    <row r="105" spans="4:17" x14ac:dyDescent="0.2">
      <c r="D105" s="5" t="s">
        <v>5959</v>
      </c>
      <c r="E105" s="5" t="s">
        <v>5616</v>
      </c>
      <c r="F105" s="5" t="s">
        <v>14257</v>
      </c>
      <c r="G105" s="6" t="s">
        <v>1709</v>
      </c>
      <c r="H105" s="6" t="s">
        <v>12632</v>
      </c>
      <c r="I105" s="6" t="s">
        <v>2293</v>
      </c>
      <c r="J105" s="6" t="s">
        <v>4425</v>
      </c>
      <c r="P105" s="9"/>
      <c r="Q105" s="11"/>
    </row>
    <row r="106" spans="4:17" x14ac:dyDescent="0.2">
      <c r="D106" s="5" t="s">
        <v>5959</v>
      </c>
      <c r="E106" s="5" t="s">
        <v>5616</v>
      </c>
      <c r="F106" s="5" t="s">
        <v>7320</v>
      </c>
      <c r="G106" s="6" t="s">
        <v>1709</v>
      </c>
      <c r="H106" s="6" t="s">
        <v>12632</v>
      </c>
      <c r="I106" s="6" t="s">
        <v>2293</v>
      </c>
      <c r="J106" s="6" t="s">
        <v>5328</v>
      </c>
      <c r="P106" s="9"/>
      <c r="Q106" s="11"/>
    </row>
    <row r="107" spans="4:17" x14ac:dyDescent="0.2">
      <c r="D107" s="5" t="s">
        <v>5959</v>
      </c>
      <c r="E107" s="5" t="s">
        <v>5616</v>
      </c>
      <c r="F107" s="5" t="s">
        <v>5658</v>
      </c>
      <c r="G107" s="6" t="s">
        <v>1709</v>
      </c>
      <c r="H107" s="6" t="s">
        <v>12632</v>
      </c>
      <c r="I107" s="6" t="s">
        <v>2293</v>
      </c>
      <c r="J107" s="6" t="s">
        <v>2293</v>
      </c>
      <c r="P107" s="9"/>
      <c r="Q107" s="11"/>
    </row>
    <row r="108" spans="4:17" x14ac:dyDescent="0.2">
      <c r="D108" s="5" t="s">
        <v>5959</v>
      </c>
      <c r="E108" s="5" t="s">
        <v>5616</v>
      </c>
      <c r="F108" s="5" t="s">
        <v>13099</v>
      </c>
      <c r="G108" s="6" t="s">
        <v>1709</v>
      </c>
      <c r="H108" s="6" t="s">
        <v>12632</v>
      </c>
      <c r="I108" s="6" t="s">
        <v>7246</v>
      </c>
      <c r="J108" s="6" t="s">
        <v>11376</v>
      </c>
      <c r="P108" s="9"/>
      <c r="Q108" s="11"/>
    </row>
    <row r="109" spans="4:17" x14ac:dyDescent="0.2">
      <c r="D109" s="5" t="s">
        <v>5959</v>
      </c>
      <c r="E109" s="5" t="s">
        <v>18822</v>
      </c>
      <c r="F109" s="5" t="s">
        <v>18822</v>
      </c>
      <c r="G109" s="6" t="s">
        <v>1709</v>
      </c>
      <c r="H109" s="6" t="s">
        <v>12632</v>
      </c>
      <c r="I109" s="6" t="s">
        <v>7246</v>
      </c>
      <c r="J109" s="6" t="s">
        <v>6867</v>
      </c>
      <c r="P109" s="9"/>
      <c r="Q109" s="11"/>
    </row>
    <row r="110" spans="4:17" x14ac:dyDescent="0.2">
      <c r="D110" s="5" t="s">
        <v>5959</v>
      </c>
      <c r="E110" s="5" t="s">
        <v>18822</v>
      </c>
      <c r="F110" s="5" t="s">
        <v>10496</v>
      </c>
      <c r="G110" s="6" t="s">
        <v>1709</v>
      </c>
      <c r="H110" s="6" t="s">
        <v>12632</v>
      </c>
      <c r="I110" s="6" t="s">
        <v>7246</v>
      </c>
      <c r="J110" s="6" t="s">
        <v>9773</v>
      </c>
      <c r="P110" s="9"/>
      <c r="Q110" s="11"/>
    </row>
    <row r="111" spans="4:17" x14ac:dyDescent="0.2">
      <c r="D111" s="5" t="s">
        <v>5959</v>
      </c>
      <c r="E111" s="5" t="s">
        <v>12706</v>
      </c>
      <c r="F111" s="5" t="s">
        <v>5607</v>
      </c>
      <c r="G111" s="6" t="s">
        <v>1709</v>
      </c>
      <c r="H111" s="6" t="s">
        <v>12632</v>
      </c>
      <c r="I111" s="6" t="s">
        <v>7246</v>
      </c>
      <c r="J111" s="6" t="s">
        <v>7246</v>
      </c>
      <c r="P111" s="9"/>
      <c r="Q111" s="11"/>
    </row>
    <row r="112" spans="4:17" x14ac:dyDescent="0.2">
      <c r="D112" s="5" t="s">
        <v>5959</v>
      </c>
      <c r="E112" s="5" t="s">
        <v>12706</v>
      </c>
      <c r="F112" s="5" t="s">
        <v>11025</v>
      </c>
      <c r="G112" s="6" t="s">
        <v>1709</v>
      </c>
      <c r="H112" s="6" t="s">
        <v>12632</v>
      </c>
      <c r="I112" s="6" t="s">
        <v>1623</v>
      </c>
      <c r="J112" s="6" t="s">
        <v>1623</v>
      </c>
      <c r="P112" s="9"/>
      <c r="Q112" s="11"/>
    </row>
    <row r="113" spans="4:17" x14ac:dyDescent="0.2">
      <c r="D113" s="5" t="s">
        <v>5959</v>
      </c>
      <c r="E113" s="5" t="s">
        <v>12706</v>
      </c>
      <c r="F113" s="5" t="s">
        <v>10765</v>
      </c>
      <c r="G113" s="6" t="s">
        <v>1709</v>
      </c>
      <c r="H113" s="6" t="s">
        <v>8809</v>
      </c>
      <c r="I113" s="6" t="s">
        <v>1675</v>
      </c>
      <c r="J113" s="6" t="s">
        <v>194</v>
      </c>
      <c r="P113" s="9"/>
      <c r="Q113" s="11"/>
    </row>
    <row r="114" spans="4:17" x14ac:dyDescent="0.2">
      <c r="D114" s="5" t="s">
        <v>5959</v>
      </c>
      <c r="E114" s="5" t="s">
        <v>12706</v>
      </c>
      <c r="F114" s="5" t="s">
        <v>14794</v>
      </c>
      <c r="G114" s="6" t="s">
        <v>1709</v>
      </c>
      <c r="H114" s="6" t="s">
        <v>8809</v>
      </c>
      <c r="I114" s="6" t="s">
        <v>1675</v>
      </c>
      <c r="J114" s="6" t="s">
        <v>1675</v>
      </c>
      <c r="P114" s="9"/>
      <c r="Q114" s="11"/>
    </row>
    <row r="115" spans="4:17" x14ac:dyDescent="0.2">
      <c r="D115" s="5" t="s">
        <v>5959</v>
      </c>
      <c r="E115" s="5" t="s">
        <v>12706</v>
      </c>
      <c r="F115" s="5" t="s">
        <v>11957</v>
      </c>
      <c r="G115" s="6" t="s">
        <v>1709</v>
      </c>
      <c r="H115" s="6" t="s">
        <v>8809</v>
      </c>
      <c r="I115" s="6" t="s">
        <v>1675</v>
      </c>
      <c r="J115" s="6" t="s">
        <v>18276</v>
      </c>
      <c r="P115" s="9"/>
      <c r="Q115" s="11"/>
    </row>
    <row r="116" spans="4:17" x14ac:dyDescent="0.2">
      <c r="D116" s="5" t="s">
        <v>5959</v>
      </c>
      <c r="E116" s="5" t="s">
        <v>12706</v>
      </c>
      <c r="F116" s="5" t="s">
        <v>8767</v>
      </c>
      <c r="G116" s="6" t="s">
        <v>1709</v>
      </c>
      <c r="H116" s="6" t="s">
        <v>8809</v>
      </c>
      <c r="I116" s="6" t="s">
        <v>9130</v>
      </c>
      <c r="J116" s="6" t="s">
        <v>8003</v>
      </c>
      <c r="P116" s="9"/>
      <c r="Q116" s="11"/>
    </row>
    <row r="117" spans="4:17" x14ac:dyDescent="0.2">
      <c r="D117" s="5" t="s">
        <v>12508</v>
      </c>
      <c r="E117" s="5" t="s">
        <v>3431</v>
      </c>
      <c r="F117" s="5" t="s">
        <v>15182</v>
      </c>
      <c r="G117" s="6" t="s">
        <v>1709</v>
      </c>
      <c r="H117" s="6" t="s">
        <v>8809</v>
      </c>
      <c r="I117" s="6" t="s">
        <v>9130</v>
      </c>
      <c r="J117" s="6" t="s">
        <v>9130</v>
      </c>
      <c r="P117" s="9"/>
      <c r="Q117" s="11"/>
    </row>
    <row r="118" spans="4:17" x14ac:dyDescent="0.2">
      <c r="D118" s="5" t="s">
        <v>12508</v>
      </c>
      <c r="E118" s="5" t="s">
        <v>3431</v>
      </c>
      <c r="F118" s="5" t="s">
        <v>14588</v>
      </c>
      <c r="G118" s="6" t="s">
        <v>1709</v>
      </c>
      <c r="H118" s="6" t="s">
        <v>8809</v>
      </c>
      <c r="I118" s="6" t="s">
        <v>15235</v>
      </c>
      <c r="J118" s="6" t="s">
        <v>12814</v>
      </c>
      <c r="P118" s="9"/>
      <c r="Q118" s="11"/>
    </row>
    <row r="119" spans="4:17" x14ac:dyDescent="0.2">
      <c r="D119" s="5" t="s">
        <v>12508</v>
      </c>
      <c r="E119" s="5" t="s">
        <v>3431</v>
      </c>
      <c r="F119" s="5" t="s">
        <v>14151</v>
      </c>
      <c r="G119" s="6" t="s">
        <v>1709</v>
      </c>
      <c r="H119" s="6" t="s">
        <v>8809</v>
      </c>
      <c r="I119" s="6" t="s">
        <v>15235</v>
      </c>
      <c r="J119" s="6" t="s">
        <v>2411</v>
      </c>
      <c r="P119" s="9"/>
      <c r="Q119" s="11"/>
    </row>
    <row r="120" spans="4:17" x14ac:dyDescent="0.2">
      <c r="D120" s="5" t="s">
        <v>12508</v>
      </c>
      <c r="E120" s="5" t="s">
        <v>3431</v>
      </c>
      <c r="F120" s="5" t="s">
        <v>10321</v>
      </c>
      <c r="G120" s="6" t="s">
        <v>1709</v>
      </c>
      <c r="H120" s="6" t="s">
        <v>8809</v>
      </c>
      <c r="I120" s="6" t="s">
        <v>15235</v>
      </c>
      <c r="J120" s="6" t="s">
        <v>15235</v>
      </c>
      <c r="P120" s="9"/>
      <c r="Q120" s="11"/>
    </row>
    <row r="121" spans="4:17" x14ac:dyDescent="0.2">
      <c r="D121" s="5" t="s">
        <v>12508</v>
      </c>
      <c r="E121" s="5" t="s">
        <v>3431</v>
      </c>
      <c r="F121" s="5" t="s">
        <v>18263</v>
      </c>
      <c r="G121" s="6" t="s">
        <v>1709</v>
      </c>
      <c r="H121" s="6" t="s">
        <v>8809</v>
      </c>
      <c r="I121" s="6" t="s">
        <v>4317</v>
      </c>
      <c r="J121" s="6" t="s">
        <v>4317</v>
      </c>
      <c r="P121" s="9"/>
      <c r="Q121" s="11"/>
    </row>
    <row r="122" spans="4:17" ht="22.5" x14ac:dyDescent="0.2">
      <c r="D122" s="5" t="s">
        <v>12508</v>
      </c>
      <c r="E122" s="5" t="s">
        <v>3431</v>
      </c>
      <c r="F122" s="5" t="s">
        <v>13828</v>
      </c>
      <c r="G122" s="6" t="s">
        <v>1709</v>
      </c>
      <c r="H122" s="6" t="s">
        <v>8809</v>
      </c>
      <c r="I122" s="6" t="s">
        <v>13557</v>
      </c>
      <c r="J122" s="6" t="s">
        <v>12606</v>
      </c>
      <c r="P122" s="9"/>
      <c r="Q122" s="11"/>
    </row>
    <row r="123" spans="4:17" ht="22.5" x14ac:dyDescent="0.2">
      <c r="D123" s="5" t="s">
        <v>12508</v>
      </c>
      <c r="E123" s="5" t="s">
        <v>2461</v>
      </c>
      <c r="F123" s="5" t="s">
        <v>8752</v>
      </c>
      <c r="G123" s="6" t="s">
        <v>1709</v>
      </c>
      <c r="H123" s="6" t="s">
        <v>8809</v>
      </c>
      <c r="I123" s="6" t="s">
        <v>13557</v>
      </c>
      <c r="J123" s="6" t="s">
        <v>13680</v>
      </c>
      <c r="P123" s="9"/>
      <c r="Q123" s="11"/>
    </row>
    <row r="124" spans="4:17" ht="22.5" x14ac:dyDescent="0.2">
      <c r="D124" s="5" t="s">
        <v>12508</v>
      </c>
      <c r="E124" s="5" t="s">
        <v>2461</v>
      </c>
      <c r="F124" s="5" t="s">
        <v>14612</v>
      </c>
      <c r="G124" s="6" t="s">
        <v>1709</v>
      </c>
      <c r="H124" s="6" t="s">
        <v>8809</v>
      </c>
      <c r="I124" s="6" t="s">
        <v>13557</v>
      </c>
      <c r="J124" s="6" t="s">
        <v>18591</v>
      </c>
      <c r="P124" s="9"/>
      <c r="Q124" s="11"/>
    </row>
    <row r="125" spans="4:17" ht="22.5" x14ac:dyDescent="0.2">
      <c r="D125" s="5" t="s">
        <v>12508</v>
      </c>
      <c r="E125" s="5" t="s">
        <v>2461</v>
      </c>
      <c r="F125" s="5" t="s">
        <v>3656</v>
      </c>
      <c r="G125" s="6" t="s">
        <v>1709</v>
      </c>
      <c r="H125" s="6" t="s">
        <v>8809</v>
      </c>
      <c r="I125" s="6" t="s">
        <v>13557</v>
      </c>
      <c r="J125" s="6" t="s">
        <v>13557</v>
      </c>
      <c r="P125" s="9"/>
      <c r="Q125" s="11"/>
    </row>
    <row r="126" spans="4:17" ht="22.5" x14ac:dyDescent="0.2">
      <c r="D126" s="5" t="s">
        <v>12508</v>
      </c>
      <c r="E126" s="5" t="s">
        <v>2461</v>
      </c>
      <c r="F126" s="5" t="s">
        <v>5788</v>
      </c>
      <c r="G126" s="6" t="s">
        <v>1709</v>
      </c>
      <c r="H126" s="6" t="s">
        <v>8809</v>
      </c>
      <c r="I126" s="6" t="s">
        <v>3720</v>
      </c>
      <c r="J126" s="6" t="s">
        <v>9344</v>
      </c>
      <c r="P126" s="9"/>
      <c r="Q126" s="11"/>
    </row>
    <row r="127" spans="4:17" ht="22.5" x14ac:dyDescent="0.2">
      <c r="D127" s="5" t="s">
        <v>12508</v>
      </c>
      <c r="E127" s="5" t="s">
        <v>2461</v>
      </c>
      <c r="F127" s="5" t="s">
        <v>10698</v>
      </c>
      <c r="G127" s="6" t="s">
        <v>1709</v>
      </c>
      <c r="H127" s="6" t="s">
        <v>8809</v>
      </c>
      <c r="I127" s="6" t="s">
        <v>3720</v>
      </c>
      <c r="J127" s="6" t="s">
        <v>13029</v>
      </c>
      <c r="P127" s="9"/>
      <c r="Q127" s="11"/>
    </row>
    <row r="128" spans="4:17" ht="22.5" x14ac:dyDescent="0.2">
      <c r="D128" s="5" t="s">
        <v>12508</v>
      </c>
      <c r="E128" s="5" t="s">
        <v>2461</v>
      </c>
      <c r="F128" s="5" t="s">
        <v>15719</v>
      </c>
      <c r="G128" s="6" t="s">
        <v>1709</v>
      </c>
      <c r="H128" s="6" t="s">
        <v>8809</v>
      </c>
      <c r="I128" s="6" t="s">
        <v>3720</v>
      </c>
      <c r="J128" s="6" t="s">
        <v>11051</v>
      </c>
      <c r="P128" s="9"/>
      <c r="Q128" s="11"/>
    </row>
    <row r="129" spans="4:17" ht="22.5" x14ac:dyDescent="0.2">
      <c r="D129" s="5" t="s">
        <v>17539</v>
      </c>
      <c r="E129" s="5" t="s">
        <v>7758</v>
      </c>
      <c r="F129" s="5" t="s">
        <v>7758</v>
      </c>
      <c r="G129" s="6" t="s">
        <v>1709</v>
      </c>
      <c r="H129" s="6" t="s">
        <v>8809</v>
      </c>
      <c r="I129" s="6" t="s">
        <v>3720</v>
      </c>
      <c r="J129" s="6" t="s">
        <v>6835</v>
      </c>
      <c r="P129" s="9"/>
      <c r="Q129" s="11"/>
    </row>
    <row r="130" spans="4:17" ht="22.5" x14ac:dyDescent="0.2">
      <c r="D130" s="5" t="s">
        <v>17539</v>
      </c>
      <c r="E130" s="5" t="s">
        <v>7758</v>
      </c>
      <c r="F130" s="5" t="s">
        <v>3620</v>
      </c>
      <c r="G130" s="6" t="s">
        <v>1709</v>
      </c>
      <c r="H130" s="6" t="s">
        <v>8809</v>
      </c>
      <c r="I130" s="6" t="s">
        <v>3720</v>
      </c>
      <c r="J130" s="6" t="s">
        <v>18243</v>
      </c>
      <c r="P130" s="9"/>
      <c r="Q130" s="11"/>
    </row>
    <row r="131" spans="4:17" ht="22.5" x14ac:dyDescent="0.2">
      <c r="D131" s="5" t="s">
        <v>17539</v>
      </c>
      <c r="E131" s="5" t="s">
        <v>7758</v>
      </c>
      <c r="F131" s="5" t="s">
        <v>2681</v>
      </c>
      <c r="G131" s="6" t="s">
        <v>1709</v>
      </c>
      <c r="H131" s="6" t="s">
        <v>8809</v>
      </c>
      <c r="I131" s="6" t="s">
        <v>3720</v>
      </c>
      <c r="J131" s="6" t="s">
        <v>3720</v>
      </c>
      <c r="P131" s="9"/>
      <c r="Q131" s="11"/>
    </row>
    <row r="132" spans="4:17" x14ac:dyDescent="0.2">
      <c r="D132" s="5" t="s">
        <v>17539</v>
      </c>
      <c r="E132" s="5" t="s">
        <v>628</v>
      </c>
      <c r="F132" s="5" t="s">
        <v>12143</v>
      </c>
      <c r="G132" s="6" t="s">
        <v>1709</v>
      </c>
      <c r="H132" s="6" t="s">
        <v>8809</v>
      </c>
      <c r="I132" s="6" t="s">
        <v>14112</v>
      </c>
      <c r="J132" s="6" t="s">
        <v>14611</v>
      </c>
      <c r="P132" s="9"/>
      <c r="Q132" s="11"/>
    </row>
    <row r="133" spans="4:17" x14ac:dyDescent="0.2">
      <c r="D133" s="5" t="s">
        <v>17539</v>
      </c>
      <c r="E133" s="5" t="s">
        <v>628</v>
      </c>
      <c r="F133" s="5" t="s">
        <v>3960</v>
      </c>
      <c r="G133" s="6" t="s">
        <v>1709</v>
      </c>
      <c r="H133" s="6" t="s">
        <v>8809</v>
      </c>
      <c r="I133" s="6" t="s">
        <v>14112</v>
      </c>
      <c r="J133" s="6" t="s">
        <v>14112</v>
      </c>
      <c r="P133" s="9"/>
      <c r="Q133" s="11"/>
    </row>
    <row r="134" spans="4:17" ht="22.5" x14ac:dyDescent="0.2">
      <c r="D134" s="5" t="s">
        <v>17539</v>
      </c>
      <c r="E134" s="5" t="s">
        <v>10725</v>
      </c>
      <c r="F134" s="5" t="s">
        <v>18073</v>
      </c>
      <c r="G134" s="6" t="s">
        <v>1709</v>
      </c>
      <c r="H134" s="6" t="s">
        <v>8809</v>
      </c>
      <c r="I134" s="6" t="s">
        <v>2916</v>
      </c>
      <c r="J134" s="6" t="s">
        <v>2916</v>
      </c>
      <c r="P134" s="9"/>
      <c r="Q134" s="11"/>
    </row>
    <row r="135" spans="4:17" x14ac:dyDescent="0.2">
      <c r="D135" s="5" t="s">
        <v>17539</v>
      </c>
      <c r="E135" s="5" t="s">
        <v>10725</v>
      </c>
      <c r="F135" s="5" t="s">
        <v>17680</v>
      </c>
      <c r="G135" s="6" t="s">
        <v>1709</v>
      </c>
      <c r="H135" s="6" t="s">
        <v>8809</v>
      </c>
      <c r="I135" s="6" t="s">
        <v>9059</v>
      </c>
      <c r="J135" s="6" t="s">
        <v>7714</v>
      </c>
      <c r="P135" s="9"/>
      <c r="Q135" s="11"/>
    </row>
    <row r="136" spans="4:17" x14ac:dyDescent="0.2">
      <c r="D136" s="5" t="s">
        <v>16543</v>
      </c>
      <c r="E136" s="5" t="s">
        <v>9645</v>
      </c>
      <c r="F136" s="5" t="s">
        <v>9645</v>
      </c>
      <c r="G136" s="6" t="s">
        <v>1709</v>
      </c>
      <c r="H136" s="6" t="s">
        <v>8809</v>
      </c>
      <c r="I136" s="6" t="s">
        <v>9059</v>
      </c>
      <c r="J136" s="6" t="s">
        <v>11932</v>
      </c>
      <c r="P136" s="9"/>
      <c r="Q136" s="11"/>
    </row>
    <row r="137" spans="4:17" x14ac:dyDescent="0.2">
      <c r="D137" s="5" t="s">
        <v>16543</v>
      </c>
      <c r="E137" s="5" t="s">
        <v>9645</v>
      </c>
      <c r="F137" s="5" t="s">
        <v>16998</v>
      </c>
      <c r="G137" s="6" t="s">
        <v>1709</v>
      </c>
      <c r="H137" s="6" t="s">
        <v>8809</v>
      </c>
      <c r="I137" s="6" t="s">
        <v>9059</v>
      </c>
      <c r="J137" s="6" t="s">
        <v>9059</v>
      </c>
      <c r="P137" s="9"/>
      <c r="Q137" s="11"/>
    </row>
    <row r="138" spans="4:17" ht="22.5" x14ac:dyDescent="0.2">
      <c r="D138" s="5" t="s">
        <v>16543</v>
      </c>
      <c r="E138" s="5" t="s">
        <v>9645</v>
      </c>
      <c r="F138" s="5" t="s">
        <v>13249</v>
      </c>
      <c r="G138" s="6" t="s">
        <v>8094</v>
      </c>
      <c r="H138" s="6" t="s">
        <v>18173</v>
      </c>
      <c r="I138" s="6" t="s">
        <v>18783</v>
      </c>
      <c r="J138" s="6" t="s">
        <v>18783</v>
      </c>
      <c r="P138" s="9"/>
      <c r="Q138" s="11"/>
    </row>
    <row r="139" spans="4:17" ht="22.5" x14ac:dyDescent="0.2">
      <c r="D139" s="5" t="s">
        <v>16543</v>
      </c>
      <c r="E139" s="5" t="s">
        <v>9645</v>
      </c>
      <c r="F139" s="5" t="s">
        <v>8848</v>
      </c>
      <c r="G139" s="6" t="s">
        <v>8094</v>
      </c>
      <c r="H139" s="6" t="s">
        <v>18173</v>
      </c>
      <c r="I139" s="6" t="s">
        <v>18783</v>
      </c>
      <c r="J139" s="6" t="s">
        <v>479</v>
      </c>
      <c r="P139" s="9"/>
      <c r="Q139" s="11"/>
    </row>
    <row r="140" spans="4:17" ht="22.5" x14ac:dyDescent="0.2">
      <c r="D140" s="5" t="s">
        <v>16543</v>
      </c>
      <c r="E140" s="5" t="s">
        <v>9645</v>
      </c>
      <c r="F140" s="5" t="s">
        <v>11294</v>
      </c>
      <c r="G140" s="6" t="s">
        <v>8094</v>
      </c>
      <c r="H140" s="6" t="s">
        <v>18173</v>
      </c>
      <c r="I140" s="6" t="s">
        <v>18783</v>
      </c>
      <c r="J140" s="6" t="s">
        <v>12663</v>
      </c>
      <c r="P140" s="9"/>
      <c r="Q140" s="11"/>
    </row>
    <row r="141" spans="4:17" ht="22.5" x14ac:dyDescent="0.2">
      <c r="D141" s="5" t="s">
        <v>16543</v>
      </c>
      <c r="E141" s="5" t="s">
        <v>9645</v>
      </c>
      <c r="F141" s="5" t="s">
        <v>17993</v>
      </c>
      <c r="G141" s="6" t="s">
        <v>8094</v>
      </c>
      <c r="H141" s="6" t="s">
        <v>18173</v>
      </c>
      <c r="I141" s="6" t="s">
        <v>5975</v>
      </c>
      <c r="J141" s="6" t="s">
        <v>17484</v>
      </c>
      <c r="P141" s="9"/>
      <c r="Q141" s="11"/>
    </row>
    <row r="142" spans="4:17" ht="22.5" x14ac:dyDescent="0.2">
      <c r="D142" s="5" t="s">
        <v>16543</v>
      </c>
      <c r="E142" s="5" t="s">
        <v>16565</v>
      </c>
      <c r="F142" s="5" t="s">
        <v>3654</v>
      </c>
      <c r="G142" s="6" t="s">
        <v>8094</v>
      </c>
      <c r="H142" s="6" t="s">
        <v>18173</v>
      </c>
      <c r="I142" s="6" t="s">
        <v>5975</v>
      </c>
      <c r="J142" s="6" t="s">
        <v>5975</v>
      </c>
      <c r="P142" s="9"/>
      <c r="Q142" s="11"/>
    </row>
    <row r="143" spans="4:17" ht="22.5" x14ac:dyDescent="0.2">
      <c r="D143" s="5" t="s">
        <v>16543</v>
      </c>
      <c r="E143" s="5" t="s">
        <v>16565</v>
      </c>
      <c r="F143" s="5" t="s">
        <v>18035</v>
      </c>
      <c r="G143" s="6" t="s">
        <v>8094</v>
      </c>
      <c r="H143" s="6" t="s">
        <v>18173</v>
      </c>
      <c r="I143" s="6" t="s">
        <v>5975</v>
      </c>
      <c r="J143" s="6" t="s">
        <v>2919</v>
      </c>
      <c r="P143" s="9"/>
      <c r="Q143" s="11"/>
    </row>
    <row r="144" spans="4:17" ht="22.5" x14ac:dyDescent="0.2">
      <c r="D144" s="5" t="s">
        <v>16543</v>
      </c>
      <c r="E144" s="5" t="s">
        <v>16565</v>
      </c>
      <c r="F144" s="5" t="s">
        <v>3229</v>
      </c>
      <c r="G144" s="6" t="s">
        <v>8094</v>
      </c>
      <c r="H144" s="6" t="s">
        <v>18173</v>
      </c>
      <c r="I144" s="6" t="s">
        <v>18434</v>
      </c>
      <c r="J144" s="6" t="s">
        <v>18434</v>
      </c>
      <c r="P144" s="9"/>
      <c r="Q144" s="11"/>
    </row>
    <row r="145" spans="4:17" ht="22.5" x14ac:dyDescent="0.2">
      <c r="D145" s="5" t="s">
        <v>16543</v>
      </c>
      <c r="E145" s="5" t="s">
        <v>8705</v>
      </c>
      <c r="F145" s="5" t="s">
        <v>8705</v>
      </c>
      <c r="G145" s="6" t="s">
        <v>8094</v>
      </c>
      <c r="H145" s="6" t="s">
        <v>18173</v>
      </c>
      <c r="I145" s="6" t="s">
        <v>18434</v>
      </c>
      <c r="J145" s="6" t="s">
        <v>14384</v>
      </c>
      <c r="P145" s="9"/>
      <c r="Q145" s="11"/>
    </row>
    <row r="146" spans="4:17" ht="22.5" x14ac:dyDescent="0.2">
      <c r="D146" s="5" t="s">
        <v>16543</v>
      </c>
      <c r="E146" s="5" t="s">
        <v>8705</v>
      </c>
      <c r="F146" s="5" t="s">
        <v>7216</v>
      </c>
      <c r="G146" s="6" t="s">
        <v>8094</v>
      </c>
      <c r="H146" s="6" t="s">
        <v>18173</v>
      </c>
      <c r="I146" s="6" t="s">
        <v>1154</v>
      </c>
      <c r="J146" s="6" t="s">
        <v>9483</v>
      </c>
      <c r="P146" s="9"/>
      <c r="Q146" s="11"/>
    </row>
    <row r="147" spans="4:17" ht="22.5" x14ac:dyDescent="0.2">
      <c r="D147" s="5" t="s">
        <v>16543</v>
      </c>
      <c r="E147" s="5" t="s">
        <v>8705</v>
      </c>
      <c r="F147" s="5" t="s">
        <v>15469</v>
      </c>
      <c r="G147" s="6" t="s">
        <v>8094</v>
      </c>
      <c r="H147" s="6" t="s">
        <v>18173</v>
      </c>
      <c r="I147" s="6" t="s">
        <v>1154</v>
      </c>
      <c r="J147" s="6" t="s">
        <v>1154</v>
      </c>
      <c r="P147" s="9"/>
      <c r="Q147" s="11"/>
    </row>
    <row r="148" spans="4:17" ht="22.5" x14ac:dyDescent="0.2">
      <c r="D148" s="5" t="s">
        <v>16543</v>
      </c>
      <c r="E148" s="5" t="s">
        <v>8705</v>
      </c>
      <c r="F148" s="5" t="s">
        <v>4527</v>
      </c>
      <c r="G148" s="6" t="s">
        <v>8094</v>
      </c>
      <c r="H148" s="6" t="s">
        <v>18173</v>
      </c>
      <c r="I148" s="6" t="s">
        <v>1154</v>
      </c>
      <c r="J148" s="6" t="s">
        <v>16391</v>
      </c>
      <c r="P148" s="9"/>
      <c r="Q148" s="11"/>
    </row>
    <row r="149" spans="4:17" x14ac:dyDescent="0.2">
      <c r="D149" s="5" t="s">
        <v>16543</v>
      </c>
      <c r="E149" s="5" t="s">
        <v>8705</v>
      </c>
      <c r="F149" s="5" t="s">
        <v>17689</v>
      </c>
      <c r="G149" s="6" t="s">
        <v>8094</v>
      </c>
      <c r="H149" s="6" t="s">
        <v>2601</v>
      </c>
      <c r="I149" s="6" t="s">
        <v>12131</v>
      </c>
      <c r="J149" s="6" t="s">
        <v>12410</v>
      </c>
      <c r="P149" s="9"/>
      <c r="Q149" s="11"/>
    </row>
    <row r="150" spans="4:17" x14ac:dyDescent="0.2">
      <c r="D150" s="5" t="s">
        <v>3082</v>
      </c>
      <c r="E150" s="5" t="s">
        <v>11113</v>
      </c>
      <c r="F150" s="5" t="s">
        <v>11113</v>
      </c>
      <c r="G150" s="6" t="s">
        <v>8094</v>
      </c>
      <c r="H150" s="6" t="s">
        <v>2601</v>
      </c>
      <c r="I150" s="6" t="s">
        <v>12131</v>
      </c>
      <c r="J150" s="6" t="s">
        <v>12131</v>
      </c>
      <c r="P150" s="9"/>
      <c r="Q150" s="11"/>
    </row>
    <row r="151" spans="4:17" x14ac:dyDescent="0.2">
      <c r="D151" s="5" t="s">
        <v>3082</v>
      </c>
      <c r="E151" s="5" t="s">
        <v>14450</v>
      </c>
      <c r="F151" s="5" t="s">
        <v>4624</v>
      </c>
      <c r="G151" s="6" t="s">
        <v>8094</v>
      </c>
      <c r="H151" s="6" t="s">
        <v>2601</v>
      </c>
      <c r="I151" s="6" t="s">
        <v>12131</v>
      </c>
      <c r="J151" s="6" t="s">
        <v>8987</v>
      </c>
      <c r="P151" s="9"/>
      <c r="Q151" s="11"/>
    </row>
    <row r="152" spans="4:17" x14ac:dyDescent="0.2">
      <c r="D152" s="5" t="s">
        <v>3082</v>
      </c>
      <c r="E152" s="5" t="s">
        <v>14450</v>
      </c>
      <c r="F152" s="5" t="s">
        <v>4639</v>
      </c>
      <c r="G152" s="6" t="s">
        <v>8094</v>
      </c>
      <c r="H152" s="6" t="s">
        <v>2601</v>
      </c>
      <c r="I152" s="6" t="s">
        <v>12131</v>
      </c>
      <c r="J152" s="6" t="s">
        <v>9852</v>
      </c>
      <c r="P152" s="9"/>
      <c r="Q152" s="11"/>
    </row>
    <row r="153" spans="4:17" x14ac:dyDescent="0.2">
      <c r="D153" s="5" t="s">
        <v>3082</v>
      </c>
      <c r="E153" s="5" t="s">
        <v>14450</v>
      </c>
      <c r="F153" s="5" t="s">
        <v>6000</v>
      </c>
      <c r="G153" s="6" t="s">
        <v>8094</v>
      </c>
      <c r="H153" s="6" t="s">
        <v>2601</v>
      </c>
      <c r="I153" s="6" t="s">
        <v>12131</v>
      </c>
      <c r="J153" s="6" t="s">
        <v>6565</v>
      </c>
      <c r="P153" s="9"/>
      <c r="Q153" s="11"/>
    </row>
    <row r="154" spans="4:17" x14ac:dyDescent="0.2">
      <c r="D154" s="5" t="s">
        <v>3082</v>
      </c>
      <c r="E154" s="5" t="s">
        <v>14450</v>
      </c>
      <c r="F154" s="5" t="s">
        <v>5996</v>
      </c>
      <c r="G154" s="6" t="s">
        <v>8094</v>
      </c>
      <c r="H154" s="6" t="s">
        <v>2601</v>
      </c>
      <c r="I154" s="6" t="s">
        <v>12131</v>
      </c>
      <c r="J154" s="6" t="s">
        <v>12388</v>
      </c>
      <c r="P154" s="9"/>
      <c r="Q154" s="11"/>
    </row>
    <row r="155" spans="4:17" x14ac:dyDescent="0.2">
      <c r="D155" s="5" t="s">
        <v>3082</v>
      </c>
      <c r="E155" s="5" t="s">
        <v>14450</v>
      </c>
      <c r="F155" s="5" t="s">
        <v>4766</v>
      </c>
      <c r="G155" s="6" t="s">
        <v>8094</v>
      </c>
      <c r="H155" s="6" t="s">
        <v>2601</v>
      </c>
      <c r="I155" s="6" t="s">
        <v>5830</v>
      </c>
      <c r="J155" s="6" t="s">
        <v>5830</v>
      </c>
      <c r="P155" s="9"/>
      <c r="Q155" s="11"/>
    </row>
    <row r="156" spans="4:17" x14ac:dyDescent="0.2">
      <c r="D156" s="5" t="s">
        <v>3082</v>
      </c>
      <c r="E156" s="5" t="s">
        <v>14450</v>
      </c>
      <c r="F156" s="5" t="s">
        <v>14366</v>
      </c>
      <c r="G156" s="6" t="s">
        <v>8094</v>
      </c>
      <c r="H156" s="6" t="s">
        <v>2601</v>
      </c>
      <c r="I156" s="6" t="s">
        <v>10376</v>
      </c>
      <c r="J156" s="6" t="s">
        <v>5358</v>
      </c>
      <c r="P156" s="9"/>
      <c r="Q156" s="11"/>
    </row>
    <row r="157" spans="4:17" x14ac:dyDescent="0.2">
      <c r="D157" s="5" t="s">
        <v>3082</v>
      </c>
      <c r="E157" s="5" t="s">
        <v>14450</v>
      </c>
      <c r="F157" s="5" t="s">
        <v>11468</v>
      </c>
      <c r="G157" s="6" t="s">
        <v>8094</v>
      </c>
      <c r="H157" s="6" t="s">
        <v>2601</v>
      </c>
      <c r="I157" s="6" t="s">
        <v>10376</v>
      </c>
      <c r="J157" s="6" t="s">
        <v>10376</v>
      </c>
      <c r="P157" s="9"/>
      <c r="Q157" s="11"/>
    </row>
    <row r="158" spans="4:17" x14ac:dyDescent="0.2">
      <c r="G158" s="6" t="s">
        <v>8094</v>
      </c>
      <c r="H158" s="6" t="s">
        <v>2601</v>
      </c>
      <c r="I158" s="6" t="s">
        <v>10376</v>
      </c>
      <c r="J158" s="6" t="s">
        <v>14616</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2212</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4094</v>
      </c>
      <c r="P164" s="9"/>
      <c r="Q164" s="11"/>
    </row>
    <row r="165" spans="7:17" ht="22.5" x14ac:dyDescent="0.2">
      <c r="G165" s="6" t="s">
        <v>8094</v>
      </c>
      <c r="H165" s="6" t="s">
        <v>5890</v>
      </c>
      <c r="I165" s="6" t="s">
        <v>1828</v>
      </c>
      <c r="J165" s="6" t="s">
        <v>14736</v>
      </c>
      <c r="P165" s="9"/>
      <c r="Q165" s="11"/>
    </row>
    <row r="166" spans="7:17" ht="22.5" x14ac:dyDescent="0.2">
      <c r="G166" s="6" t="s">
        <v>8094</v>
      </c>
      <c r="H166" s="6" t="s">
        <v>5890</v>
      </c>
      <c r="I166" s="6" t="s">
        <v>9710</v>
      </c>
      <c r="J166" s="6" t="s">
        <v>9710</v>
      </c>
      <c r="P166" s="9"/>
      <c r="Q166" s="11"/>
    </row>
    <row r="167" spans="7:17" ht="22.5" x14ac:dyDescent="0.2">
      <c r="G167" s="6" t="s">
        <v>8094</v>
      </c>
      <c r="H167" s="6" t="s">
        <v>5890</v>
      </c>
      <c r="I167" s="6" t="s">
        <v>13953</v>
      </c>
      <c r="J167" s="6" t="s">
        <v>9457</v>
      </c>
      <c r="P167" s="9"/>
      <c r="Q167" s="11"/>
    </row>
    <row r="168" spans="7:17" ht="22.5" x14ac:dyDescent="0.2">
      <c r="G168" s="6" t="s">
        <v>8094</v>
      </c>
      <c r="H168" s="6" t="s">
        <v>5890</v>
      </c>
      <c r="I168" s="6" t="s">
        <v>13953</v>
      </c>
      <c r="J168" s="6" t="s">
        <v>14552</v>
      </c>
      <c r="P168" s="9"/>
      <c r="Q168" s="11"/>
    </row>
    <row r="169" spans="7:17" ht="22.5" x14ac:dyDescent="0.2">
      <c r="G169" s="6" t="s">
        <v>8094</v>
      </c>
      <c r="H169" s="6" t="s">
        <v>5890</v>
      </c>
      <c r="I169" s="6" t="s">
        <v>13953</v>
      </c>
      <c r="J169" s="6" t="s">
        <v>7345</v>
      </c>
      <c r="P169" s="9"/>
      <c r="Q169" s="11"/>
    </row>
    <row r="170" spans="7:17" ht="22.5" x14ac:dyDescent="0.2">
      <c r="G170" s="6" t="s">
        <v>8094</v>
      </c>
      <c r="H170" s="6" t="s">
        <v>5890</v>
      </c>
      <c r="I170" s="6" t="s">
        <v>13953</v>
      </c>
      <c r="J170" s="6" t="s">
        <v>13953</v>
      </c>
      <c r="P170" s="9"/>
      <c r="Q170" s="11"/>
    </row>
    <row r="171" spans="7:17" x14ac:dyDescent="0.2">
      <c r="G171" s="6" t="s">
        <v>12508</v>
      </c>
      <c r="H171" s="6" t="s">
        <v>2461</v>
      </c>
      <c r="I171" s="6" t="s">
        <v>14612</v>
      </c>
      <c r="J171" s="6" t="s">
        <v>14612</v>
      </c>
      <c r="P171" s="9"/>
      <c r="Q171" s="11"/>
    </row>
    <row r="172" spans="7:17" x14ac:dyDescent="0.2">
      <c r="G172" s="6" t="s">
        <v>12508</v>
      </c>
      <c r="H172" s="6" t="s">
        <v>2461</v>
      </c>
      <c r="I172" s="6" t="s">
        <v>14612</v>
      </c>
      <c r="J172" s="6" t="s">
        <v>6070</v>
      </c>
      <c r="P172" s="9"/>
      <c r="Q172" s="11"/>
    </row>
    <row r="173" spans="7:17" x14ac:dyDescent="0.2">
      <c r="G173" s="6" t="s">
        <v>12508</v>
      </c>
      <c r="H173" s="6" t="s">
        <v>2461</v>
      </c>
      <c r="I173" s="6" t="s">
        <v>14612</v>
      </c>
      <c r="J173" s="6" t="s">
        <v>5280</v>
      </c>
      <c r="P173" s="9"/>
      <c r="Q173" s="11"/>
    </row>
    <row r="174" spans="7:17" x14ac:dyDescent="0.2">
      <c r="G174" s="6" t="s">
        <v>12508</v>
      </c>
      <c r="H174" s="6" t="s">
        <v>2461</v>
      </c>
      <c r="I174" s="6" t="s">
        <v>8752</v>
      </c>
      <c r="J174" s="6" t="s">
        <v>8752</v>
      </c>
      <c r="P174" s="9"/>
      <c r="Q174" s="11"/>
    </row>
    <row r="175" spans="7:17" x14ac:dyDescent="0.2">
      <c r="G175" s="6" t="s">
        <v>12508</v>
      </c>
      <c r="H175" s="6" t="s">
        <v>2461</v>
      </c>
      <c r="I175" s="6" t="s">
        <v>8752</v>
      </c>
      <c r="J175" s="6" t="s">
        <v>9295</v>
      </c>
      <c r="P175" s="9"/>
      <c r="Q175" s="11"/>
    </row>
    <row r="176" spans="7:17" x14ac:dyDescent="0.2">
      <c r="G176" s="6" t="s">
        <v>12508</v>
      </c>
      <c r="H176" s="6" t="s">
        <v>2461</v>
      </c>
      <c r="I176" s="6" t="s">
        <v>8752</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5788</v>
      </c>
      <c r="J179" s="6" t="s">
        <v>5788</v>
      </c>
      <c r="P179" s="9"/>
      <c r="Q179" s="11"/>
    </row>
    <row r="180" spans="7:17" x14ac:dyDescent="0.2">
      <c r="G180" s="6" t="s">
        <v>12508</v>
      </c>
      <c r="H180" s="6" t="s">
        <v>2461</v>
      </c>
      <c r="I180" s="6" t="s">
        <v>5788</v>
      </c>
      <c r="J180" s="6" t="s">
        <v>11255</v>
      </c>
      <c r="P180" s="9"/>
      <c r="Q180" s="11"/>
    </row>
    <row r="181" spans="7:17" x14ac:dyDescent="0.2">
      <c r="G181" s="6" t="s">
        <v>12508</v>
      </c>
      <c r="H181" s="6" t="s">
        <v>2461</v>
      </c>
      <c r="I181" s="6" t="s">
        <v>15719</v>
      </c>
      <c r="J181" s="6" t="s">
        <v>15719</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14588</v>
      </c>
      <c r="J184" s="6" t="s">
        <v>16149</v>
      </c>
      <c r="P184" s="9"/>
      <c r="Q184" s="11"/>
    </row>
    <row r="185" spans="7:17" x14ac:dyDescent="0.2">
      <c r="G185" s="6" t="s">
        <v>12508</v>
      </c>
      <c r="H185" s="6" t="s">
        <v>3431</v>
      </c>
      <c r="I185" s="6" t="s">
        <v>14588</v>
      </c>
      <c r="J185" s="6" t="s">
        <v>14588</v>
      </c>
      <c r="P185" s="9"/>
      <c r="Q185" s="11"/>
    </row>
    <row r="186" spans="7:17" x14ac:dyDescent="0.2">
      <c r="G186" s="6" t="s">
        <v>12508</v>
      </c>
      <c r="H186" s="6" t="s">
        <v>3431</v>
      </c>
      <c r="I186" s="6" t="s">
        <v>14588</v>
      </c>
      <c r="J186" s="6" t="s">
        <v>10647</v>
      </c>
      <c r="P186" s="9"/>
      <c r="Q186" s="11"/>
    </row>
    <row r="187" spans="7:17" x14ac:dyDescent="0.2">
      <c r="G187" s="6" t="s">
        <v>12508</v>
      </c>
      <c r="H187" s="6" t="s">
        <v>3431</v>
      </c>
      <c r="I187" s="6" t="s">
        <v>14151</v>
      </c>
      <c r="J187" s="6" t="s">
        <v>9579</v>
      </c>
    </row>
    <row r="188" spans="7:17" x14ac:dyDescent="0.2">
      <c r="G188" s="6" t="s">
        <v>12508</v>
      </c>
      <c r="H188" s="6" t="s">
        <v>3431</v>
      </c>
      <c r="I188" s="6" t="s">
        <v>14151</v>
      </c>
      <c r="J188" s="6" t="s">
        <v>14151</v>
      </c>
    </row>
    <row r="189" spans="7:17" x14ac:dyDescent="0.2">
      <c r="G189" s="6" t="s">
        <v>12508</v>
      </c>
      <c r="H189" s="6" t="s">
        <v>3431</v>
      </c>
      <c r="I189" s="6" t="s">
        <v>14151</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18263</v>
      </c>
      <c r="J192" s="6" t="s">
        <v>2111</v>
      </c>
    </row>
    <row r="193" spans="7:10" ht="22.5" x14ac:dyDescent="0.2">
      <c r="G193" s="6" t="s">
        <v>12508</v>
      </c>
      <c r="H193" s="6" t="s">
        <v>3431</v>
      </c>
      <c r="I193" s="6" t="s">
        <v>18263</v>
      </c>
      <c r="J193" s="6" t="s">
        <v>18263</v>
      </c>
    </row>
    <row r="194" spans="7:10" ht="22.5" x14ac:dyDescent="0.2">
      <c r="G194" s="6" t="s">
        <v>12508</v>
      </c>
      <c r="H194" s="6" t="s">
        <v>3431</v>
      </c>
      <c r="I194" s="6" t="s">
        <v>18263</v>
      </c>
      <c r="J194" s="6" t="s">
        <v>7647</v>
      </c>
    </row>
    <row r="195" spans="7:10" ht="22.5" x14ac:dyDescent="0.2">
      <c r="G195" s="6" t="s">
        <v>12508</v>
      </c>
      <c r="H195" s="6" t="s">
        <v>3431</v>
      </c>
      <c r="I195" s="6" t="s">
        <v>15182</v>
      </c>
      <c r="J195" s="6" t="s">
        <v>3699</v>
      </c>
    </row>
    <row r="196" spans="7:10" ht="22.5" x14ac:dyDescent="0.2">
      <c r="G196" s="6" t="s">
        <v>12508</v>
      </c>
      <c r="H196" s="6" t="s">
        <v>3431</v>
      </c>
      <c r="I196" s="6" t="s">
        <v>15182</v>
      </c>
      <c r="J196" s="6" t="s">
        <v>4404</v>
      </c>
    </row>
    <row r="197" spans="7:10" ht="22.5" x14ac:dyDescent="0.2">
      <c r="G197" s="6" t="s">
        <v>12508</v>
      </c>
      <c r="H197" s="6" t="s">
        <v>3431</v>
      </c>
      <c r="I197" s="6" t="s">
        <v>15182</v>
      </c>
      <c r="J197" s="6" t="s">
        <v>13887</v>
      </c>
    </row>
    <row r="198" spans="7:10" ht="22.5" x14ac:dyDescent="0.2">
      <c r="G198" s="6" t="s">
        <v>12508</v>
      </c>
      <c r="H198" s="6" t="s">
        <v>3431</v>
      </c>
      <c r="I198" s="6" t="s">
        <v>15182</v>
      </c>
      <c r="J198" s="6" t="s">
        <v>4718</v>
      </c>
    </row>
    <row r="199" spans="7:10" ht="22.5" x14ac:dyDescent="0.2">
      <c r="G199" s="6" t="s">
        <v>12508</v>
      </c>
      <c r="H199" s="6" t="s">
        <v>3431</v>
      </c>
      <c r="I199" s="6" t="s">
        <v>15182</v>
      </c>
      <c r="J199" s="6" t="s">
        <v>9209</v>
      </c>
    </row>
    <row r="200" spans="7:10" ht="22.5" x14ac:dyDescent="0.2">
      <c r="G200" s="6" t="s">
        <v>12508</v>
      </c>
      <c r="H200" s="6" t="s">
        <v>3431</v>
      </c>
      <c r="I200" s="6" t="s">
        <v>15182</v>
      </c>
      <c r="J200" s="6" t="s">
        <v>2865</v>
      </c>
    </row>
    <row r="201" spans="7:10" ht="22.5" x14ac:dyDescent="0.2">
      <c r="G201" s="6" t="s">
        <v>12508</v>
      </c>
      <c r="H201" s="6" t="s">
        <v>3431</v>
      </c>
      <c r="I201" s="6" t="s">
        <v>15182</v>
      </c>
      <c r="J201" s="6" t="s">
        <v>12285</v>
      </c>
    </row>
    <row r="202" spans="7:10" ht="22.5" x14ac:dyDescent="0.2">
      <c r="G202" s="6" t="s">
        <v>12508</v>
      </c>
      <c r="H202" s="6" t="s">
        <v>3431</v>
      </c>
      <c r="I202" s="6" t="s">
        <v>15182</v>
      </c>
      <c r="J202" s="6" t="s">
        <v>18632</v>
      </c>
    </row>
    <row r="203" spans="7:10" ht="22.5" x14ac:dyDescent="0.2">
      <c r="G203" s="6" t="s">
        <v>12508</v>
      </c>
      <c r="H203" s="6" t="s">
        <v>3431</v>
      </c>
      <c r="I203" s="6" t="s">
        <v>15182</v>
      </c>
      <c r="J203" s="6" t="s">
        <v>10597</v>
      </c>
    </row>
    <row r="204" spans="7:10" ht="22.5" x14ac:dyDescent="0.2">
      <c r="G204" s="6" t="s">
        <v>12508</v>
      </c>
      <c r="H204" s="6" t="s">
        <v>3431</v>
      </c>
      <c r="I204" s="6" t="s">
        <v>15182</v>
      </c>
      <c r="J204" s="6" t="s">
        <v>15558</v>
      </c>
    </row>
    <row r="205" spans="7:10" ht="22.5" x14ac:dyDescent="0.2">
      <c r="G205" s="6" t="s">
        <v>12508</v>
      </c>
      <c r="H205" s="6" t="s">
        <v>3431</v>
      </c>
      <c r="I205" s="6" t="s">
        <v>15182</v>
      </c>
      <c r="J205" s="6" t="s">
        <v>15182</v>
      </c>
    </row>
    <row r="206" spans="7:10" x14ac:dyDescent="0.2">
      <c r="G206" s="6" t="s">
        <v>12508</v>
      </c>
      <c r="H206" s="6" t="s">
        <v>3431</v>
      </c>
      <c r="I206" s="6" t="s">
        <v>13828</v>
      </c>
      <c r="J206" s="6" t="s">
        <v>12376</v>
      </c>
    </row>
    <row r="207" spans="7:10" x14ac:dyDescent="0.2">
      <c r="G207" s="6" t="s">
        <v>12508</v>
      </c>
      <c r="H207" s="6" t="s">
        <v>3431</v>
      </c>
      <c r="I207" s="6" t="s">
        <v>13828</v>
      </c>
      <c r="J207" s="6" t="s">
        <v>13828</v>
      </c>
    </row>
    <row r="208" spans="7:10" x14ac:dyDescent="0.2">
      <c r="G208" s="6" t="s">
        <v>5959</v>
      </c>
      <c r="H208" s="6" t="s">
        <v>5616</v>
      </c>
      <c r="I208" s="6" t="s">
        <v>14257</v>
      </c>
      <c r="J208" s="6" t="s">
        <v>9264</v>
      </c>
    </row>
    <row r="209" spans="7:10" x14ac:dyDescent="0.2">
      <c r="G209" s="6" t="s">
        <v>5959</v>
      </c>
      <c r="H209" s="6" t="s">
        <v>5616</v>
      </c>
      <c r="I209" s="6" t="s">
        <v>14257</v>
      </c>
      <c r="J209" s="6" t="s">
        <v>14257</v>
      </c>
    </row>
    <row r="210" spans="7:10" x14ac:dyDescent="0.2">
      <c r="G210" s="6" t="s">
        <v>5959</v>
      </c>
      <c r="H210" s="6" t="s">
        <v>5616</v>
      </c>
      <c r="I210" s="6" t="s">
        <v>7320</v>
      </c>
      <c r="J210" s="6" t="s">
        <v>15874</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14283</v>
      </c>
    </row>
    <row r="217" spans="7:10" x14ac:dyDescent="0.2">
      <c r="G217" s="6" t="s">
        <v>5959</v>
      </c>
      <c r="H217" s="6" t="s">
        <v>5616</v>
      </c>
      <c r="I217" s="6" t="s">
        <v>5658</v>
      </c>
      <c r="J217" s="6" t="s">
        <v>10313</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13099</v>
      </c>
      <c r="J221" s="6" t="s">
        <v>13099</v>
      </c>
    </row>
    <row r="222" spans="7:10" x14ac:dyDescent="0.2">
      <c r="G222" s="6" t="s">
        <v>5959</v>
      </c>
      <c r="H222" s="6" t="s">
        <v>2700</v>
      </c>
      <c r="I222" s="6" t="s">
        <v>7100</v>
      </c>
      <c r="J222" s="6" t="s">
        <v>7100</v>
      </c>
    </row>
    <row r="223" spans="7:10" x14ac:dyDescent="0.2">
      <c r="G223" s="6" t="s">
        <v>5959</v>
      </c>
      <c r="H223" s="6" t="s">
        <v>2700</v>
      </c>
      <c r="I223" s="6" t="s">
        <v>10381</v>
      </c>
      <c r="J223" s="6" t="s">
        <v>10381</v>
      </c>
    </row>
    <row r="224" spans="7:10" x14ac:dyDescent="0.2">
      <c r="G224" s="6" t="s">
        <v>5959</v>
      </c>
      <c r="H224" s="6" t="s">
        <v>2700</v>
      </c>
      <c r="I224" s="6" t="s">
        <v>15449</v>
      </c>
      <c r="J224" s="6" t="s">
        <v>11214</v>
      </c>
    </row>
    <row r="225" spans="7:10" x14ac:dyDescent="0.2">
      <c r="G225" s="6" t="s">
        <v>5959</v>
      </c>
      <c r="H225" s="6" t="s">
        <v>2700</v>
      </c>
      <c r="I225" s="6" t="s">
        <v>15449</v>
      </c>
      <c r="J225" s="6" t="s">
        <v>15449</v>
      </c>
    </row>
    <row r="226" spans="7:10" x14ac:dyDescent="0.2">
      <c r="G226" s="6" t="s">
        <v>5959</v>
      </c>
      <c r="H226" s="6" t="s">
        <v>2700</v>
      </c>
      <c r="I226" s="6" t="s">
        <v>10075</v>
      </c>
      <c r="J226" s="6" t="s">
        <v>10075</v>
      </c>
    </row>
    <row r="227" spans="7:10" x14ac:dyDescent="0.2">
      <c r="G227" s="6" t="s">
        <v>5959</v>
      </c>
      <c r="H227" s="6" t="s">
        <v>2700</v>
      </c>
      <c r="I227" s="6" t="s">
        <v>10075</v>
      </c>
      <c r="J227" s="6" t="s">
        <v>663</v>
      </c>
    </row>
    <row r="228" spans="7:10" x14ac:dyDescent="0.2">
      <c r="G228" s="6" t="s">
        <v>5959</v>
      </c>
      <c r="H228" s="6" t="s">
        <v>2700</v>
      </c>
      <c r="I228" s="6" t="s">
        <v>5544</v>
      </c>
      <c r="J228" s="6" t="s">
        <v>5544</v>
      </c>
    </row>
    <row r="229" spans="7:10" x14ac:dyDescent="0.2">
      <c r="G229" s="6" t="s">
        <v>5959</v>
      </c>
      <c r="H229" s="6" t="s">
        <v>2700</v>
      </c>
      <c r="I229" s="6" t="s">
        <v>5544</v>
      </c>
      <c r="J229" s="6" t="s">
        <v>8436</v>
      </c>
    </row>
    <row r="230" spans="7:10" x14ac:dyDescent="0.2">
      <c r="G230" s="6" t="s">
        <v>5959</v>
      </c>
      <c r="H230" s="6" t="s">
        <v>2700</v>
      </c>
      <c r="I230" s="6" t="s">
        <v>11010</v>
      </c>
      <c r="J230" s="6" t="s">
        <v>5616</v>
      </c>
    </row>
    <row r="231" spans="7:10" x14ac:dyDescent="0.2">
      <c r="G231" s="6" t="s">
        <v>5959</v>
      </c>
      <c r="H231" s="6" t="s">
        <v>2700</v>
      </c>
      <c r="I231" s="6" t="s">
        <v>11010</v>
      </c>
      <c r="J231" s="6" t="s">
        <v>11010</v>
      </c>
    </row>
    <row r="232" spans="7:10" x14ac:dyDescent="0.2">
      <c r="G232" s="6" t="s">
        <v>5959</v>
      </c>
      <c r="H232" s="6" t="s">
        <v>2700</v>
      </c>
      <c r="I232" s="6" t="s">
        <v>4290</v>
      </c>
      <c r="J232" s="6" t="s">
        <v>4290</v>
      </c>
    </row>
    <row r="233" spans="7:10" x14ac:dyDescent="0.2">
      <c r="G233" s="6" t="s">
        <v>5959</v>
      </c>
      <c r="H233" s="6" t="s">
        <v>2700</v>
      </c>
      <c r="I233" s="6" t="s">
        <v>12929</v>
      </c>
      <c r="J233" s="6" t="s">
        <v>2861</v>
      </c>
    </row>
    <row r="234" spans="7:10" x14ac:dyDescent="0.2">
      <c r="G234" s="6" t="s">
        <v>5959</v>
      </c>
      <c r="H234" s="6" t="s">
        <v>2700</v>
      </c>
      <c r="I234" s="6" t="s">
        <v>12929</v>
      </c>
      <c r="J234" s="6" t="s">
        <v>12929</v>
      </c>
    </row>
    <row r="235" spans="7:10" x14ac:dyDescent="0.2">
      <c r="G235" s="6" t="s">
        <v>5959</v>
      </c>
      <c r="H235" s="6" t="s">
        <v>2700</v>
      </c>
      <c r="I235" s="6" t="s">
        <v>4566</v>
      </c>
      <c r="J235" s="6" t="s">
        <v>4566</v>
      </c>
    </row>
    <row r="236" spans="7:10" ht="22.5" x14ac:dyDescent="0.2">
      <c r="G236" s="6" t="s">
        <v>5959</v>
      </c>
      <c r="H236" s="6" t="s">
        <v>2700</v>
      </c>
      <c r="I236" s="6" t="s">
        <v>11268</v>
      </c>
      <c r="J236" s="6" t="s">
        <v>5028</v>
      </c>
    </row>
    <row r="237" spans="7:10" ht="22.5" x14ac:dyDescent="0.2">
      <c r="G237" s="6" t="s">
        <v>5959</v>
      </c>
      <c r="H237" s="6" t="s">
        <v>2700</v>
      </c>
      <c r="I237" s="6" t="s">
        <v>11268</v>
      </c>
      <c r="J237" s="6" t="s">
        <v>7185</v>
      </c>
    </row>
    <row r="238" spans="7:10" ht="22.5" x14ac:dyDescent="0.2">
      <c r="G238" s="6" t="s">
        <v>5959</v>
      </c>
      <c r="H238" s="6" t="s">
        <v>2700</v>
      </c>
      <c r="I238" s="6" t="s">
        <v>11268</v>
      </c>
      <c r="J238" s="6" t="s">
        <v>11268</v>
      </c>
    </row>
    <row r="239" spans="7:10" ht="22.5" x14ac:dyDescent="0.2">
      <c r="G239" s="6" t="s">
        <v>5959</v>
      </c>
      <c r="H239" s="6" t="s">
        <v>2700</v>
      </c>
      <c r="I239" s="6" t="s">
        <v>11268</v>
      </c>
      <c r="J239" s="6" t="s">
        <v>17575</v>
      </c>
    </row>
    <row r="240" spans="7:10" x14ac:dyDescent="0.2">
      <c r="G240" s="6" t="s">
        <v>5959</v>
      </c>
      <c r="H240" s="6" t="s">
        <v>2700</v>
      </c>
      <c r="I240" s="6" t="s">
        <v>1400</v>
      </c>
      <c r="J240" s="6" t="s">
        <v>976</v>
      </c>
    </row>
    <row r="241" spans="7:10" x14ac:dyDescent="0.2">
      <c r="G241" s="6" t="s">
        <v>5959</v>
      </c>
      <c r="H241" s="6" t="s">
        <v>2700</v>
      </c>
      <c r="I241" s="6" t="s">
        <v>1400</v>
      </c>
      <c r="J241" s="6" t="s">
        <v>9031</v>
      </c>
    </row>
    <row r="242" spans="7:10" x14ac:dyDescent="0.2">
      <c r="G242" s="6" t="s">
        <v>5959</v>
      </c>
      <c r="H242" s="6" t="s">
        <v>2700</v>
      </c>
      <c r="I242" s="6" t="s">
        <v>1400</v>
      </c>
      <c r="J242" s="6" t="s">
        <v>18686</v>
      </c>
    </row>
    <row r="243" spans="7:10" x14ac:dyDescent="0.2">
      <c r="G243" s="6" t="s">
        <v>5959</v>
      </c>
      <c r="H243" s="6" t="s">
        <v>2700</v>
      </c>
      <c r="I243" s="6" t="s">
        <v>1400</v>
      </c>
      <c r="J243" s="6" t="s">
        <v>1400</v>
      </c>
    </row>
    <row r="244" spans="7:10" x14ac:dyDescent="0.2">
      <c r="G244" s="6" t="s">
        <v>5959</v>
      </c>
      <c r="H244" s="6" t="s">
        <v>12706</v>
      </c>
      <c r="I244" s="6" t="s">
        <v>8767</v>
      </c>
      <c r="J244" s="6" t="s">
        <v>14192</v>
      </c>
    </row>
    <row r="245" spans="7:10" x14ac:dyDescent="0.2">
      <c r="G245" s="6" t="s">
        <v>5959</v>
      </c>
      <c r="H245" s="6" t="s">
        <v>12706</v>
      </c>
      <c r="I245" s="6" t="s">
        <v>8767</v>
      </c>
      <c r="J245" s="6" t="s">
        <v>8767</v>
      </c>
    </row>
    <row r="246" spans="7:10" x14ac:dyDescent="0.2">
      <c r="G246" s="6" t="s">
        <v>5959</v>
      </c>
      <c r="H246" s="6" t="s">
        <v>12706</v>
      </c>
      <c r="I246" s="6" t="s">
        <v>8767</v>
      </c>
      <c r="J246" s="6" t="s">
        <v>3014</v>
      </c>
    </row>
    <row r="247" spans="7:10" x14ac:dyDescent="0.2">
      <c r="G247" s="6" t="s">
        <v>5959</v>
      </c>
      <c r="H247" s="6" t="s">
        <v>12706</v>
      </c>
      <c r="I247" s="6" t="s">
        <v>11025</v>
      </c>
      <c r="J247" s="6" t="s">
        <v>11025</v>
      </c>
    </row>
    <row r="248" spans="7:10" x14ac:dyDescent="0.2">
      <c r="G248" s="6" t="s">
        <v>5959</v>
      </c>
      <c r="H248" s="6" t="s">
        <v>12706</v>
      </c>
      <c r="I248" s="6" t="s">
        <v>11025</v>
      </c>
      <c r="J248" s="6" t="s">
        <v>17507</v>
      </c>
    </row>
    <row r="249" spans="7:10" x14ac:dyDescent="0.2">
      <c r="G249" s="6" t="s">
        <v>5959</v>
      </c>
      <c r="H249" s="6" t="s">
        <v>12706</v>
      </c>
      <c r="I249" s="6" t="s">
        <v>5607</v>
      </c>
      <c r="J249" s="6" t="s">
        <v>15671</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14794</v>
      </c>
      <c r="J253" s="6" t="s">
        <v>14794</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10496</v>
      </c>
      <c r="J256" s="6" t="s">
        <v>14375</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16543</v>
      </c>
      <c r="H260" s="6" t="s">
        <v>16565</v>
      </c>
      <c r="I260" s="6" t="s">
        <v>3229</v>
      </c>
      <c r="J260" s="6" t="s">
        <v>3229</v>
      </c>
    </row>
    <row r="261" spans="7:10" ht="22.5" x14ac:dyDescent="0.2">
      <c r="G261" s="6" t="s">
        <v>16543</v>
      </c>
      <c r="H261" s="6" t="s">
        <v>16565</v>
      </c>
      <c r="I261" s="6" t="s">
        <v>3654</v>
      </c>
      <c r="J261" s="6" t="s">
        <v>1349</v>
      </c>
    </row>
    <row r="262" spans="7:10" ht="22.5" x14ac:dyDescent="0.2">
      <c r="G262" s="6" t="s">
        <v>16543</v>
      </c>
      <c r="H262" s="6" t="s">
        <v>16565</v>
      </c>
      <c r="I262" s="6" t="s">
        <v>3654</v>
      </c>
      <c r="J262" s="6" t="s">
        <v>3654</v>
      </c>
    </row>
    <row r="263" spans="7:10" ht="22.5" x14ac:dyDescent="0.2">
      <c r="G263" s="6" t="s">
        <v>16543</v>
      </c>
      <c r="H263" s="6" t="s">
        <v>16565</v>
      </c>
      <c r="I263" s="6" t="s">
        <v>3654</v>
      </c>
      <c r="J263" s="6" t="s">
        <v>18604</v>
      </c>
    </row>
    <row r="264" spans="7:10" ht="22.5" x14ac:dyDescent="0.2">
      <c r="G264" s="6" t="s">
        <v>16543</v>
      </c>
      <c r="H264" s="6" t="s">
        <v>16565</v>
      </c>
      <c r="I264" s="6" t="s">
        <v>3654</v>
      </c>
      <c r="J264" s="6" t="s">
        <v>7326</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8705</v>
      </c>
      <c r="I267" s="6" t="s">
        <v>7216</v>
      </c>
      <c r="J267" s="6" t="s">
        <v>7216</v>
      </c>
    </row>
    <row r="268" spans="7:10" x14ac:dyDescent="0.2">
      <c r="G268" s="6" t="s">
        <v>16543</v>
      </c>
      <c r="H268" s="6" t="s">
        <v>8705</v>
      </c>
      <c r="I268" s="6" t="s">
        <v>8705</v>
      </c>
      <c r="J268" s="6" t="s">
        <v>9347</v>
      </c>
    </row>
    <row r="269" spans="7:10" x14ac:dyDescent="0.2">
      <c r="G269" s="6" t="s">
        <v>16543</v>
      </c>
      <c r="H269" s="6" t="s">
        <v>8705</v>
      </c>
      <c r="I269" s="6" t="s">
        <v>8705</v>
      </c>
      <c r="J269" s="6" t="s">
        <v>18795</v>
      </c>
    </row>
    <row r="270" spans="7:10" x14ac:dyDescent="0.2">
      <c r="G270" s="6" t="s">
        <v>16543</v>
      </c>
      <c r="H270" s="6" t="s">
        <v>8705</v>
      </c>
      <c r="I270" s="6" t="s">
        <v>8705</v>
      </c>
      <c r="J270" s="6" t="s">
        <v>13102</v>
      </c>
    </row>
    <row r="271" spans="7:10" x14ac:dyDescent="0.2">
      <c r="G271" s="6" t="s">
        <v>16543</v>
      </c>
      <c r="H271" s="6" t="s">
        <v>8705</v>
      </c>
      <c r="I271" s="6" t="s">
        <v>8705</v>
      </c>
      <c r="J271" s="6" t="s">
        <v>8705</v>
      </c>
    </row>
    <row r="272" spans="7:10" x14ac:dyDescent="0.2">
      <c r="G272" s="6" t="s">
        <v>16543</v>
      </c>
      <c r="H272" s="6" t="s">
        <v>8705</v>
      </c>
      <c r="I272" s="6" t="s">
        <v>17689</v>
      </c>
      <c r="J272" s="6" t="s">
        <v>17689</v>
      </c>
    </row>
    <row r="273" spans="7:10" ht="22.5" x14ac:dyDescent="0.2">
      <c r="G273" s="6" t="s">
        <v>16543</v>
      </c>
      <c r="H273" s="6" t="s">
        <v>8705</v>
      </c>
      <c r="I273" s="6" t="s">
        <v>15469</v>
      </c>
      <c r="J273" s="6" t="s">
        <v>8563</v>
      </c>
    </row>
    <row r="274" spans="7:10" ht="22.5" x14ac:dyDescent="0.2">
      <c r="G274" s="6" t="s">
        <v>16543</v>
      </c>
      <c r="H274" s="6" t="s">
        <v>8705</v>
      </c>
      <c r="I274" s="6" t="s">
        <v>15469</v>
      </c>
      <c r="J274" s="6" t="s">
        <v>13888</v>
      </c>
    </row>
    <row r="275" spans="7:10" ht="22.5" x14ac:dyDescent="0.2">
      <c r="G275" s="6" t="s">
        <v>16543</v>
      </c>
      <c r="H275" s="6" t="s">
        <v>8705</v>
      </c>
      <c r="I275" s="6" t="s">
        <v>15469</v>
      </c>
      <c r="J275" s="6" t="s">
        <v>15469</v>
      </c>
    </row>
    <row r="276" spans="7:10" x14ac:dyDescent="0.2">
      <c r="G276" s="6" t="s">
        <v>16543</v>
      </c>
      <c r="H276" s="6" t="s">
        <v>8705</v>
      </c>
      <c r="I276" s="6" t="s">
        <v>4527</v>
      </c>
      <c r="J276" s="6" t="s">
        <v>6442</v>
      </c>
    </row>
    <row r="277" spans="7:10" x14ac:dyDescent="0.2">
      <c r="G277" s="6" t="s">
        <v>16543</v>
      </c>
      <c r="H277" s="6" t="s">
        <v>8705</v>
      </c>
      <c r="I277" s="6" t="s">
        <v>4527</v>
      </c>
      <c r="J277" s="6" t="s">
        <v>677</v>
      </c>
    </row>
    <row r="278" spans="7:10" x14ac:dyDescent="0.2">
      <c r="G278" s="6" t="s">
        <v>16543</v>
      </c>
      <c r="H278" s="6" t="s">
        <v>8705</v>
      </c>
      <c r="I278" s="6" t="s">
        <v>4527</v>
      </c>
      <c r="J278" s="6" t="s">
        <v>4527</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13249</v>
      </c>
      <c r="J282" s="6" t="s">
        <v>13249</v>
      </c>
    </row>
    <row r="283" spans="7:10" ht="22.5" x14ac:dyDescent="0.2">
      <c r="G283" s="6" t="s">
        <v>16543</v>
      </c>
      <c r="H283" s="6" t="s">
        <v>9645</v>
      </c>
      <c r="I283" s="6" t="s">
        <v>16998</v>
      </c>
      <c r="J283" s="6" t="s">
        <v>5590</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14450</v>
      </c>
      <c r="I288" s="6" t="s">
        <v>5996</v>
      </c>
      <c r="J288" s="6" t="s">
        <v>5996</v>
      </c>
    </row>
    <row r="289" spans="7:10" ht="22.5" x14ac:dyDescent="0.2">
      <c r="G289" s="6" t="s">
        <v>3082</v>
      </c>
      <c r="H289" s="6" t="s">
        <v>14450</v>
      </c>
      <c r="I289" s="6" t="s">
        <v>5996</v>
      </c>
      <c r="J289" s="6" t="s">
        <v>17316</v>
      </c>
    </row>
    <row r="290" spans="7:10" ht="22.5" x14ac:dyDescent="0.2">
      <c r="G290" s="6" t="s">
        <v>3082</v>
      </c>
      <c r="H290" s="6" t="s">
        <v>14450</v>
      </c>
      <c r="I290" s="6" t="s">
        <v>4766</v>
      </c>
      <c r="J290" s="6" t="s">
        <v>4766</v>
      </c>
    </row>
    <row r="291" spans="7:10" ht="22.5" x14ac:dyDescent="0.2">
      <c r="G291" s="6" t="s">
        <v>3082</v>
      </c>
      <c r="H291" s="6" t="s">
        <v>14450</v>
      </c>
      <c r="I291" s="6" t="s">
        <v>4766</v>
      </c>
      <c r="J291" s="6" t="s">
        <v>2850</v>
      </c>
    </row>
    <row r="292" spans="7:10" ht="22.5" x14ac:dyDescent="0.2">
      <c r="G292" s="6" t="s">
        <v>3082</v>
      </c>
      <c r="H292" s="6" t="s">
        <v>14450</v>
      </c>
      <c r="I292" s="6" t="s">
        <v>14366</v>
      </c>
      <c r="J292" s="6" t="s">
        <v>14366</v>
      </c>
    </row>
    <row r="293" spans="7:10" ht="22.5" x14ac:dyDescent="0.2">
      <c r="G293" s="6" t="s">
        <v>3082</v>
      </c>
      <c r="H293" s="6" t="s">
        <v>14450</v>
      </c>
      <c r="I293" s="6" t="s">
        <v>14366</v>
      </c>
      <c r="J293" s="6" t="s">
        <v>10329</v>
      </c>
    </row>
    <row r="294" spans="7:10" ht="22.5" x14ac:dyDescent="0.2">
      <c r="G294" s="6" t="s">
        <v>3082</v>
      </c>
      <c r="H294" s="6" t="s">
        <v>14450</v>
      </c>
      <c r="I294" s="6" t="s">
        <v>14366</v>
      </c>
      <c r="J294" s="6" t="s">
        <v>73</v>
      </c>
    </row>
    <row r="295" spans="7:10" ht="22.5" x14ac:dyDescent="0.2">
      <c r="G295" s="6" t="s">
        <v>3082</v>
      </c>
      <c r="H295" s="6" t="s">
        <v>14450</v>
      </c>
      <c r="I295" s="6" t="s">
        <v>11468</v>
      </c>
      <c r="J295" s="6" t="s">
        <v>9411</v>
      </c>
    </row>
    <row r="296" spans="7:10" ht="22.5" x14ac:dyDescent="0.2">
      <c r="G296" s="6" t="s">
        <v>3082</v>
      </c>
      <c r="H296" s="6" t="s">
        <v>14450</v>
      </c>
      <c r="I296" s="6" t="s">
        <v>11468</v>
      </c>
      <c r="J296" s="6" t="s">
        <v>11860</v>
      </c>
    </row>
    <row r="297" spans="7:10" ht="22.5" x14ac:dyDescent="0.2">
      <c r="G297" s="6" t="s">
        <v>3082</v>
      </c>
      <c r="H297" s="6" t="s">
        <v>14450</v>
      </c>
      <c r="I297" s="6" t="s">
        <v>11468</v>
      </c>
      <c r="J297" s="6" t="s">
        <v>11468</v>
      </c>
    </row>
    <row r="298" spans="7:10" ht="22.5" x14ac:dyDescent="0.2">
      <c r="G298" s="6" t="s">
        <v>3082</v>
      </c>
      <c r="H298" s="6" t="s">
        <v>14450</v>
      </c>
      <c r="I298" s="6" t="s">
        <v>4624</v>
      </c>
      <c r="J298" s="6" t="s">
        <v>6159</v>
      </c>
    </row>
    <row r="299" spans="7:10" ht="22.5" x14ac:dyDescent="0.2">
      <c r="G299" s="6" t="s">
        <v>3082</v>
      </c>
      <c r="H299" s="6" t="s">
        <v>14450</v>
      </c>
      <c r="I299" s="6" t="s">
        <v>4624</v>
      </c>
      <c r="J299" s="6" t="s">
        <v>4624</v>
      </c>
    </row>
    <row r="300" spans="7:10" ht="22.5" x14ac:dyDescent="0.2">
      <c r="G300" s="6" t="s">
        <v>3082</v>
      </c>
      <c r="H300" s="6" t="s">
        <v>14450</v>
      </c>
      <c r="I300" s="6" t="s">
        <v>6000</v>
      </c>
      <c r="J300" s="6" t="s">
        <v>3382</v>
      </c>
    </row>
    <row r="301" spans="7:10" ht="22.5" x14ac:dyDescent="0.2">
      <c r="G301" s="6" t="s">
        <v>3082</v>
      </c>
      <c r="H301" s="6" t="s">
        <v>14450</v>
      </c>
      <c r="I301" s="6" t="s">
        <v>6000</v>
      </c>
      <c r="J301" s="6" t="s">
        <v>6000</v>
      </c>
    </row>
    <row r="302" spans="7:10" ht="22.5" x14ac:dyDescent="0.2">
      <c r="G302" s="6" t="s">
        <v>3082</v>
      </c>
      <c r="H302" s="6" t="s">
        <v>14450</v>
      </c>
      <c r="I302" s="6" t="s">
        <v>4639</v>
      </c>
      <c r="J302" s="6" t="s">
        <v>4639</v>
      </c>
    </row>
    <row r="303" spans="7:10" ht="22.5" x14ac:dyDescent="0.2">
      <c r="G303" s="6" t="s">
        <v>18355</v>
      </c>
      <c r="H303" s="6" t="s">
        <v>6674</v>
      </c>
      <c r="I303" s="6" t="s">
        <v>51</v>
      </c>
      <c r="J303" s="6" t="s">
        <v>51</v>
      </c>
    </row>
    <row r="304" spans="7:10" ht="22.5" x14ac:dyDescent="0.2">
      <c r="G304" s="6" t="s">
        <v>18355</v>
      </c>
      <c r="H304" s="6" t="s">
        <v>6674</v>
      </c>
      <c r="I304" s="6" t="s">
        <v>51</v>
      </c>
      <c r="J304" s="6" t="s">
        <v>3926</v>
      </c>
    </row>
    <row r="305" spans="7:10" ht="22.5" x14ac:dyDescent="0.2">
      <c r="G305" s="6" t="s">
        <v>18355</v>
      </c>
      <c r="H305" s="6" t="s">
        <v>6674</v>
      </c>
      <c r="I305" s="6" t="s">
        <v>51</v>
      </c>
      <c r="J305" s="6" t="s">
        <v>5597</v>
      </c>
    </row>
    <row r="306" spans="7:10" ht="22.5" x14ac:dyDescent="0.2">
      <c r="G306" s="6" t="s">
        <v>18355</v>
      </c>
      <c r="H306" s="6" t="s">
        <v>6674</v>
      </c>
      <c r="I306" s="6" t="s">
        <v>51</v>
      </c>
      <c r="J306" s="6" t="s">
        <v>16178</v>
      </c>
    </row>
    <row r="307" spans="7:10" ht="22.5" x14ac:dyDescent="0.2">
      <c r="G307" s="6" t="s">
        <v>18355</v>
      </c>
      <c r="H307" s="6" t="s">
        <v>6674</v>
      </c>
      <c r="I307" s="6" t="s">
        <v>51</v>
      </c>
      <c r="J307" s="6" t="s">
        <v>9377</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3933</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9654</v>
      </c>
      <c r="J314" s="6" t="s">
        <v>9654</v>
      </c>
    </row>
    <row r="315" spans="7:10" x14ac:dyDescent="0.2">
      <c r="G315" s="6" t="s">
        <v>18355</v>
      </c>
      <c r="H315" s="6" t="s">
        <v>6674</v>
      </c>
      <c r="I315" s="6" t="s">
        <v>9654</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2922</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2228</v>
      </c>
      <c r="J325" s="6" t="s">
        <v>3699</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4287</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4437</v>
      </c>
    </row>
    <row r="332" spans="7:10" x14ac:dyDescent="0.2">
      <c r="G332" s="6" t="s">
        <v>18355</v>
      </c>
      <c r="H332" s="6" t="s">
        <v>6674</v>
      </c>
      <c r="I332" s="6" t="s">
        <v>11181</v>
      </c>
      <c r="J332" s="6" t="s">
        <v>11641</v>
      </c>
    </row>
    <row r="333" spans="7:10" x14ac:dyDescent="0.2">
      <c r="G333" s="6" t="s">
        <v>18355</v>
      </c>
      <c r="H333" s="6" t="s">
        <v>6674</v>
      </c>
      <c r="I333" s="6" t="s">
        <v>11181</v>
      </c>
      <c r="J333" s="6" t="s">
        <v>16933</v>
      </c>
    </row>
    <row r="334" spans="7:10" x14ac:dyDescent="0.2">
      <c r="G334" s="6" t="s">
        <v>18355</v>
      </c>
      <c r="H334" s="6" t="s">
        <v>6674</v>
      </c>
      <c r="I334" s="6" t="s">
        <v>11181</v>
      </c>
      <c r="J334" s="6" t="s">
        <v>11181</v>
      </c>
    </row>
    <row r="335" spans="7:10" x14ac:dyDescent="0.2">
      <c r="G335" s="6" t="s">
        <v>18355</v>
      </c>
      <c r="H335" s="6" t="s">
        <v>5157</v>
      </c>
      <c r="I335" s="6" t="s">
        <v>9104</v>
      </c>
      <c r="J335" s="6" t="s">
        <v>9104</v>
      </c>
    </row>
    <row r="336" spans="7:10" x14ac:dyDescent="0.2">
      <c r="G336" s="6" t="s">
        <v>18355</v>
      </c>
      <c r="H336" s="6" t="s">
        <v>5157</v>
      </c>
      <c r="I336" s="6" t="s">
        <v>9104</v>
      </c>
      <c r="J336" s="6" t="s">
        <v>12602</v>
      </c>
    </row>
    <row r="337" spans="7:10" x14ac:dyDescent="0.2">
      <c r="G337" s="6" t="s">
        <v>18355</v>
      </c>
      <c r="H337" s="6" t="s">
        <v>5157</v>
      </c>
      <c r="I337" s="6" t="s">
        <v>9104</v>
      </c>
      <c r="J337" s="6" t="s">
        <v>14361</v>
      </c>
    </row>
    <row r="338" spans="7:10" x14ac:dyDescent="0.2">
      <c r="G338" s="6" t="s">
        <v>18355</v>
      </c>
      <c r="H338" s="6" t="s">
        <v>5157</v>
      </c>
      <c r="I338" s="6" t="s">
        <v>9104</v>
      </c>
      <c r="J338" s="6" t="s">
        <v>12416</v>
      </c>
    </row>
    <row r="339" spans="7:10" x14ac:dyDescent="0.2">
      <c r="G339" s="6" t="s">
        <v>18355</v>
      </c>
      <c r="H339" s="6" t="s">
        <v>5157</v>
      </c>
      <c r="I339" s="6" t="s">
        <v>9104</v>
      </c>
      <c r="J339" s="6" t="s">
        <v>16456</v>
      </c>
    </row>
    <row r="340" spans="7:10" x14ac:dyDescent="0.2">
      <c r="G340" s="6" t="s">
        <v>18355</v>
      </c>
      <c r="H340" s="6" t="s">
        <v>5157</v>
      </c>
      <c r="I340" s="6" t="s">
        <v>9104</v>
      </c>
      <c r="J340" s="6" t="s">
        <v>4891</v>
      </c>
    </row>
    <row r="341" spans="7:10" x14ac:dyDescent="0.2">
      <c r="G341" s="6" t="s">
        <v>18355</v>
      </c>
      <c r="H341" s="6" t="s">
        <v>5157</v>
      </c>
      <c r="I341" s="6" t="s">
        <v>9104</v>
      </c>
      <c r="J341" s="6" t="s">
        <v>16703</v>
      </c>
    </row>
    <row r="342" spans="7:10" x14ac:dyDescent="0.2">
      <c r="G342" s="6" t="s">
        <v>18355</v>
      </c>
      <c r="H342" s="6" t="s">
        <v>5157</v>
      </c>
      <c r="I342" s="6" t="s">
        <v>9104</v>
      </c>
      <c r="J342" s="6" t="s">
        <v>16648</v>
      </c>
    </row>
    <row r="343" spans="7:10" x14ac:dyDescent="0.2">
      <c r="G343" s="6" t="s">
        <v>18355</v>
      </c>
      <c r="H343" s="6" t="s">
        <v>5157</v>
      </c>
      <c r="I343" s="6" t="s">
        <v>9104</v>
      </c>
      <c r="J343" s="6" t="s">
        <v>6290</v>
      </c>
    </row>
    <row r="344" spans="7:10" x14ac:dyDescent="0.2">
      <c r="G344" s="6" t="s">
        <v>18355</v>
      </c>
      <c r="H344" s="6" t="s">
        <v>5157</v>
      </c>
      <c r="I344" s="6" t="s">
        <v>9104</v>
      </c>
      <c r="J344" s="6" t="s">
        <v>18424</v>
      </c>
    </row>
    <row r="345" spans="7:10" x14ac:dyDescent="0.2">
      <c r="G345" s="6" t="s">
        <v>18355</v>
      </c>
      <c r="H345" s="6" t="s">
        <v>5157</v>
      </c>
      <c r="I345" s="6" t="s">
        <v>15524</v>
      </c>
      <c r="J345" s="6" t="s">
        <v>15524</v>
      </c>
    </row>
    <row r="346" spans="7:10" x14ac:dyDescent="0.2">
      <c r="G346" s="6" t="s">
        <v>18355</v>
      </c>
      <c r="H346" s="6" t="s">
        <v>5157</v>
      </c>
      <c r="I346" s="6" t="s">
        <v>15524</v>
      </c>
      <c r="J346" s="6" t="s">
        <v>7339</v>
      </c>
    </row>
    <row r="347" spans="7:10" x14ac:dyDescent="0.2">
      <c r="G347" s="6" t="s">
        <v>18355</v>
      </c>
      <c r="H347" s="6" t="s">
        <v>5157</v>
      </c>
      <c r="I347" s="6" t="s">
        <v>15524</v>
      </c>
      <c r="J347" s="6" t="s">
        <v>878</v>
      </c>
    </row>
    <row r="348" spans="7:10" x14ac:dyDescent="0.2">
      <c r="G348" s="6" t="s">
        <v>18355</v>
      </c>
      <c r="H348" s="6" t="s">
        <v>15161</v>
      </c>
      <c r="I348" s="6" t="s">
        <v>7941</v>
      </c>
      <c r="J348" s="6" t="s">
        <v>7941</v>
      </c>
    </row>
    <row r="349" spans="7:10" x14ac:dyDescent="0.2">
      <c r="G349" s="6" t="s">
        <v>18355</v>
      </c>
      <c r="H349" s="6" t="s">
        <v>15161</v>
      </c>
      <c r="I349" s="6" t="s">
        <v>7941</v>
      </c>
      <c r="J349" s="6" t="s">
        <v>5864</v>
      </c>
    </row>
    <row r="350" spans="7:10" ht="22.5" x14ac:dyDescent="0.2">
      <c r="G350" s="6" t="s">
        <v>18355</v>
      </c>
      <c r="H350" s="6" t="s">
        <v>15161</v>
      </c>
      <c r="I350" s="6" t="s">
        <v>17637</v>
      </c>
      <c r="J350" s="6" t="s">
        <v>12241</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12499</v>
      </c>
      <c r="J353" s="6" t="s">
        <v>12499</v>
      </c>
    </row>
    <row r="354" spans="7:10" x14ac:dyDescent="0.2">
      <c r="G354" s="6" t="s">
        <v>18355</v>
      </c>
      <c r="H354" s="6" t="s">
        <v>15161</v>
      </c>
      <c r="I354" s="6" t="s">
        <v>15161</v>
      </c>
      <c r="J354" s="6" t="s">
        <v>10742</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11486</v>
      </c>
    </row>
    <row r="358" spans="7:10" x14ac:dyDescent="0.2">
      <c r="G358" s="6" t="s">
        <v>18355</v>
      </c>
      <c r="H358" s="6" t="s">
        <v>15161</v>
      </c>
      <c r="I358" s="6" t="s">
        <v>18274</v>
      </c>
      <c r="J358" s="6" t="s">
        <v>2656</v>
      </c>
    </row>
    <row r="359" spans="7:10" x14ac:dyDescent="0.2">
      <c r="G359" s="6" t="s">
        <v>18355</v>
      </c>
      <c r="H359" s="6" t="s">
        <v>15161</v>
      </c>
      <c r="I359" s="6" t="s">
        <v>18274</v>
      </c>
      <c r="J359" s="6" t="s">
        <v>3570</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9566</v>
      </c>
      <c r="J363" s="6" t="s">
        <v>9566</v>
      </c>
    </row>
    <row r="364" spans="7:10" ht="22.5" x14ac:dyDescent="0.2">
      <c r="G364" s="6" t="s">
        <v>18355</v>
      </c>
      <c r="H364" s="6" t="s">
        <v>2171</v>
      </c>
      <c r="I364" s="6" t="s">
        <v>2171</v>
      </c>
      <c r="J364" s="6" t="s">
        <v>9700</v>
      </c>
    </row>
    <row r="365" spans="7:10" ht="22.5" x14ac:dyDescent="0.2">
      <c r="G365" s="6" t="s">
        <v>18355</v>
      </c>
      <c r="H365" s="6" t="s">
        <v>2171</v>
      </c>
      <c r="I365" s="6" t="s">
        <v>2171</v>
      </c>
      <c r="J365" s="6" t="s">
        <v>11010</v>
      </c>
    </row>
    <row r="366" spans="7:10" ht="22.5" x14ac:dyDescent="0.2">
      <c r="G366" s="6" t="s">
        <v>18355</v>
      </c>
      <c r="H366" s="6" t="s">
        <v>2171</v>
      </c>
      <c r="I366" s="6" t="s">
        <v>2171</v>
      </c>
      <c r="J366" s="6" t="s">
        <v>5442</v>
      </c>
    </row>
    <row r="367" spans="7:10" ht="22.5" x14ac:dyDescent="0.2">
      <c r="G367" s="6" t="s">
        <v>18355</v>
      </c>
      <c r="H367" s="6" t="s">
        <v>2171</v>
      </c>
      <c r="I367" s="6" t="s">
        <v>2171</v>
      </c>
      <c r="J367" s="6" t="s">
        <v>14783</v>
      </c>
    </row>
    <row r="368" spans="7:10" ht="22.5" x14ac:dyDescent="0.2">
      <c r="G368" s="6" t="s">
        <v>18355</v>
      </c>
      <c r="H368" s="6" t="s">
        <v>2171</v>
      </c>
      <c r="I368" s="6" t="s">
        <v>2171</v>
      </c>
      <c r="J368" s="6" t="s">
        <v>2171</v>
      </c>
    </row>
    <row r="369" spans="7:10" x14ac:dyDescent="0.2">
      <c r="G369" s="6" t="s">
        <v>17539</v>
      </c>
      <c r="H369" s="6" t="s">
        <v>10725</v>
      </c>
      <c r="I369" s="6" t="s">
        <v>17680</v>
      </c>
      <c r="J369" s="6" t="s">
        <v>6371</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628</v>
      </c>
      <c r="I376" s="6" t="s">
        <v>12143</v>
      </c>
      <c r="J376" s="6" t="s">
        <v>6993</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3960</v>
      </c>
      <c r="J380" s="6" t="s">
        <v>7702</v>
      </c>
    </row>
    <row r="381" spans="7:10" ht="22.5" x14ac:dyDescent="0.2">
      <c r="G381" s="6" t="s">
        <v>17539</v>
      </c>
      <c r="H381" s="6" t="s">
        <v>628</v>
      </c>
      <c r="I381" s="6" t="s">
        <v>3960</v>
      </c>
      <c r="J381" s="6" t="s">
        <v>10103</v>
      </c>
    </row>
    <row r="382" spans="7:10" ht="22.5" x14ac:dyDescent="0.2">
      <c r="G382" s="6" t="s">
        <v>17539</v>
      </c>
      <c r="H382" s="6" t="s">
        <v>628</v>
      </c>
      <c r="I382" s="6" t="s">
        <v>3960</v>
      </c>
      <c r="J382" s="6" t="s">
        <v>3960</v>
      </c>
    </row>
    <row r="383" spans="7:10" x14ac:dyDescent="0.2">
      <c r="G383" s="6" t="s">
        <v>17539</v>
      </c>
      <c r="H383" s="6" t="s">
        <v>7758</v>
      </c>
      <c r="I383" s="6" t="s">
        <v>3620</v>
      </c>
      <c r="J383" s="6" t="s">
        <v>3620</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2681</v>
      </c>
      <c r="J386" s="6" t="s">
        <v>11493</v>
      </c>
    </row>
    <row r="387" spans="7:10" x14ac:dyDescent="0.2">
      <c r="G387" s="6" t="s">
        <v>17539</v>
      </c>
      <c r="H387" s="6" t="s">
        <v>7758</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8393</v>
      </c>
    </row>
    <row r="9" spans="1:2" x14ac:dyDescent="0.25">
      <c r="A9" s="62">
        <v>10101510</v>
      </c>
      <c r="B9" s="63" t="s">
        <v>3912</v>
      </c>
    </row>
    <row r="10" spans="1:2" x14ac:dyDescent="0.25">
      <c r="A10" s="62">
        <v>10101511</v>
      </c>
      <c r="B10" s="63" t="s">
        <v>957</v>
      </c>
    </row>
    <row r="11" spans="1:2" x14ac:dyDescent="0.25">
      <c r="A11" s="62">
        <v>10101512</v>
      </c>
      <c r="B11" s="63" t="s">
        <v>9957</v>
      </c>
    </row>
    <row r="12" spans="1:2" x14ac:dyDescent="0.25">
      <c r="A12" s="62">
        <v>10101513</v>
      </c>
      <c r="B12" s="63" t="s">
        <v>5967</v>
      </c>
    </row>
    <row r="13" spans="1:2" x14ac:dyDescent="0.25">
      <c r="A13" s="62">
        <v>10101514</v>
      </c>
      <c r="B13" s="63" t="s">
        <v>15765</v>
      </c>
    </row>
    <row r="14" spans="1:2" x14ac:dyDescent="0.25">
      <c r="A14" s="62">
        <v>10101515</v>
      </c>
      <c r="B14" s="63" t="s">
        <v>5985</v>
      </c>
    </row>
    <row r="15" spans="1:2" x14ac:dyDescent="0.25">
      <c r="A15" s="62">
        <v>10101516</v>
      </c>
      <c r="B15" s="63" t="s">
        <v>6566</v>
      </c>
    </row>
    <row r="16" spans="1:2" x14ac:dyDescent="0.25">
      <c r="A16" s="62">
        <v>10101517</v>
      </c>
      <c r="B16" s="63" t="s">
        <v>13661</v>
      </c>
    </row>
    <row r="17" spans="1:2" x14ac:dyDescent="0.25">
      <c r="A17" s="62">
        <v>10101601</v>
      </c>
      <c r="B17" s="63" t="s">
        <v>5546</v>
      </c>
    </row>
    <row r="18" spans="1:2" x14ac:dyDescent="0.25">
      <c r="A18" s="62">
        <v>10101602</v>
      </c>
      <c r="B18" s="63" t="s">
        <v>8486</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4306</v>
      </c>
    </row>
    <row r="25" spans="1:2" x14ac:dyDescent="0.25">
      <c r="A25" s="62">
        <v>10101704</v>
      </c>
      <c r="B25" s="63" t="s">
        <v>1928</v>
      </c>
    </row>
    <row r="26" spans="1:2" x14ac:dyDescent="0.25">
      <c r="A26" s="62">
        <v>10101705</v>
      </c>
      <c r="B26" s="63" t="s">
        <v>4028</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7781</v>
      </c>
    </row>
    <row r="32" spans="1:2" x14ac:dyDescent="0.25">
      <c r="A32" s="62">
        <v>10101806</v>
      </c>
      <c r="B32" s="63" t="s">
        <v>15539</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14170</v>
      </c>
    </row>
    <row r="37" spans="1:2" x14ac:dyDescent="0.25">
      <c r="A37" s="62">
        <v>10101903</v>
      </c>
      <c r="B37" s="63" t="s">
        <v>8347</v>
      </c>
    </row>
    <row r="38" spans="1:2" x14ac:dyDescent="0.25">
      <c r="A38" s="62">
        <v>10101904</v>
      </c>
      <c r="B38" s="63" t="s">
        <v>16405</v>
      </c>
    </row>
    <row r="39" spans="1:2" x14ac:dyDescent="0.25">
      <c r="A39" s="62">
        <v>10102001</v>
      </c>
      <c r="B39" s="63" t="s">
        <v>9778</v>
      </c>
    </row>
    <row r="40" spans="1:2" x14ac:dyDescent="0.25">
      <c r="A40" s="62">
        <v>10102002</v>
      </c>
      <c r="B40" s="63" t="s">
        <v>4572</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4133</v>
      </c>
    </row>
    <row r="61" spans="1:2" x14ac:dyDescent="0.25">
      <c r="A61" s="62">
        <v>10121801</v>
      </c>
      <c r="B61" s="63" t="s">
        <v>1135</v>
      </c>
    </row>
    <row r="62" spans="1:2" x14ac:dyDescent="0.25">
      <c r="A62" s="62">
        <v>10121802</v>
      </c>
      <c r="B62" s="63" t="s">
        <v>1989</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7684</v>
      </c>
    </row>
    <row r="68" spans="1:2" x14ac:dyDescent="0.25">
      <c r="A68" s="62">
        <v>10122001</v>
      </c>
      <c r="B68" s="63" t="s">
        <v>4468</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4541</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3240</v>
      </c>
    </row>
    <row r="86" spans="1:2" x14ac:dyDescent="0.25">
      <c r="A86" s="62">
        <v>10141504</v>
      </c>
      <c r="B86" s="63" t="s">
        <v>13800</v>
      </c>
    </row>
    <row r="87" spans="1:2" x14ac:dyDescent="0.25">
      <c r="A87" s="62">
        <v>10141601</v>
      </c>
      <c r="B87" s="63" t="s">
        <v>8710</v>
      </c>
    </row>
    <row r="88" spans="1:2" x14ac:dyDescent="0.25">
      <c r="A88" s="62">
        <v>10141602</v>
      </c>
      <c r="B88" s="63" t="s">
        <v>2010</v>
      </c>
    </row>
    <row r="89" spans="1:2" x14ac:dyDescent="0.25">
      <c r="A89" s="62">
        <v>10141603</v>
      </c>
      <c r="B89" s="63" t="s">
        <v>7234</v>
      </c>
    </row>
    <row r="90" spans="1:2" x14ac:dyDescent="0.25">
      <c r="A90" s="62">
        <v>10141604</v>
      </c>
      <c r="B90" s="63" t="s">
        <v>4685</v>
      </c>
    </row>
    <row r="91" spans="1:2" x14ac:dyDescent="0.25">
      <c r="A91" s="62">
        <v>10141605</v>
      </c>
      <c r="B91" s="63" t="s">
        <v>7041</v>
      </c>
    </row>
    <row r="92" spans="1:2" x14ac:dyDescent="0.25">
      <c r="A92" s="62">
        <v>10141606</v>
      </c>
      <c r="B92" s="63" t="s">
        <v>11379</v>
      </c>
    </row>
    <row r="93" spans="1:2" x14ac:dyDescent="0.25">
      <c r="A93" s="62">
        <v>10141607</v>
      </c>
      <c r="B93" s="63" t="s">
        <v>4281</v>
      </c>
    </row>
    <row r="94" spans="1:2" x14ac:dyDescent="0.25">
      <c r="A94" s="62">
        <v>10141608</v>
      </c>
      <c r="B94" s="63" t="s">
        <v>6188</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5032</v>
      </c>
    </row>
    <row r="101" spans="1:2" x14ac:dyDescent="0.25">
      <c r="A101" s="62">
        <v>10151504</v>
      </c>
      <c r="B101" s="63" t="s">
        <v>14687</v>
      </c>
    </row>
    <row r="102" spans="1:2" x14ac:dyDescent="0.25">
      <c r="A102" s="62">
        <v>10151505</v>
      </c>
      <c r="B102" s="63" t="s">
        <v>4733</v>
      </c>
    </row>
    <row r="103" spans="1:2" x14ac:dyDescent="0.25">
      <c r="A103" s="62">
        <v>10151506</v>
      </c>
      <c r="B103" s="63" t="s">
        <v>16716</v>
      </c>
    </row>
    <row r="104" spans="1:2" x14ac:dyDescent="0.25">
      <c r="A104" s="62">
        <v>10151507</v>
      </c>
      <c r="B104" s="63" t="s">
        <v>4007</v>
      </c>
    </row>
    <row r="105" spans="1:2" x14ac:dyDescent="0.25">
      <c r="A105" s="62">
        <v>10151508</v>
      </c>
      <c r="B105" s="63" t="s">
        <v>16537</v>
      </c>
    </row>
    <row r="106" spans="1:2" x14ac:dyDescent="0.25">
      <c r="A106" s="62">
        <v>10151509</v>
      </c>
      <c r="B106" s="63" t="s">
        <v>7537</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207</v>
      </c>
    </row>
    <row r="115" spans="1:2" x14ac:dyDescent="0.25">
      <c r="A115" s="62">
        <v>10151518</v>
      </c>
      <c r="B115" s="63" t="s">
        <v>9596</v>
      </c>
    </row>
    <row r="116" spans="1:2" x14ac:dyDescent="0.25">
      <c r="A116" s="62">
        <v>10151519</v>
      </c>
      <c r="B116" s="63" t="s">
        <v>8187</v>
      </c>
    </row>
    <row r="117" spans="1:2" x14ac:dyDescent="0.25">
      <c r="A117" s="62">
        <v>10151520</v>
      </c>
      <c r="B117" s="63" t="s">
        <v>1696</v>
      </c>
    </row>
    <row r="118" spans="1:2" x14ac:dyDescent="0.25">
      <c r="A118" s="62">
        <v>10151521</v>
      </c>
      <c r="B118" s="63" t="s">
        <v>15850</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7444</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13545</v>
      </c>
    </row>
    <row r="129" spans="1:2" x14ac:dyDescent="0.25">
      <c r="A129" s="62">
        <v>10151532</v>
      </c>
      <c r="B129" s="63" t="s">
        <v>10705</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15807</v>
      </c>
    </row>
    <row r="137" spans="1:2" x14ac:dyDescent="0.25">
      <c r="A137" s="62">
        <v>10151605</v>
      </c>
      <c r="B137" s="63" t="s">
        <v>12434</v>
      </c>
    </row>
    <row r="138" spans="1:2" x14ac:dyDescent="0.25">
      <c r="A138" s="62">
        <v>10151606</v>
      </c>
      <c r="B138" s="63" t="s">
        <v>1671</v>
      </c>
    </row>
    <row r="139" spans="1:2" x14ac:dyDescent="0.25">
      <c r="A139" s="62">
        <v>10151607</v>
      </c>
      <c r="B139" s="63" t="s">
        <v>4415</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14019</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11507</v>
      </c>
    </row>
    <row r="151" spans="1:2" x14ac:dyDescent="0.25">
      <c r="A151" s="62">
        <v>10151802</v>
      </c>
      <c r="B151" s="63" t="s">
        <v>16076</v>
      </c>
    </row>
    <row r="152" spans="1:2" x14ac:dyDescent="0.25">
      <c r="A152" s="62">
        <v>10151803</v>
      </c>
      <c r="B152" s="63" t="s">
        <v>9665</v>
      </c>
    </row>
    <row r="153" spans="1:2" x14ac:dyDescent="0.25">
      <c r="A153" s="62">
        <v>10151804</v>
      </c>
      <c r="B153" s="63" t="s">
        <v>16090</v>
      </c>
    </row>
    <row r="154" spans="1:2" x14ac:dyDescent="0.25">
      <c r="A154" s="62">
        <v>10151805</v>
      </c>
      <c r="B154" s="63" t="s">
        <v>965</v>
      </c>
    </row>
    <row r="155" spans="1:2" x14ac:dyDescent="0.25">
      <c r="A155" s="62">
        <v>10151806</v>
      </c>
      <c r="B155" s="63" t="s">
        <v>5052</v>
      </c>
    </row>
    <row r="156" spans="1:2" x14ac:dyDescent="0.25">
      <c r="A156" s="62">
        <v>10151807</v>
      </c>
      <c r="B156" s="63" t="s">
        <v>14373</v>
      </c>
    </row>
    <row r="157" spans="1:2" x14ac:dyDescent="0.25">
      <c r="A157" s="62">
        <v>10151808</v>
      </c>
      <c r="B157" s="63" t="s">
        <v>16794</v>
      </c>
    </row>
    <row r="158" spans="1:2" x14ac:dyDescent="0.25">
      <c r="A158" s="62">
        <v>10151809</v>
      </c>
      <c r="B158" s="63" t="s">
        <v>3606</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16482</v>
      </c>
    </row>
    <row r="179" spans="1:2" x14ac:dyDescent="0.25">
      <c r="A179" s="62">
        <v>10161503</v>
      </c>
      <c r="B179" s="63" t="s">
        <v>10735</v>
      </c>
    </row>
    <row r="180" spans="1:2" x14ac:dyDescent="0.25">
      <c r="A180" s="62">
        <v>10161504</v>
      </c>
      <c r="B180" s="63" t="s">
        <v>3794</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7919</v>
      </c>
    </row>
    <row r="188" spans="1:2" x14ac:dyDescent="0.25">
      <c r="A188" s="62">
        <v>10161512</v>
      </c>
      <c r="B188" s="63" t="s">
        <v>8854</v>
      </c>
    </row>
    <row r="189" spans="1:2" x14ac:dyDescent="0.25">
      <c r="A189" s="62">
        <v>10161513</v>
      </c>
      <c r="B189" s="63" t="s">
        <v>14893</v>
      </c>
    </row>
    <row r="190" spans="1:2" x14ac:dyDescent="0.25">
      <c r="A190" s="62">
        <v>10161601</v>
      </c>
      <c r="B190" s="63" t="s">
        <v>1924</v>
      </c>
    </row>
    <row r="191" spans="1:2" x14ac:dyDescent="0.25">
      <c r="A191" s="62">
        <v>10161602</v>
      </c>
      <c r="B191" s="63" t="s">
        <v>4524</v>
      </c>
    </row>
    <row r="192" spans="1:2" x14ac:dyDescent="0.25">
      <c r="A192" s="62">
        <v>10161603</v>
      </c>
      <c r="B192" s="63" t="s">
        <v>4529</v>
      </c>
    </row>
    <row r="193" spans="1:2" x14ac:dyDescent="0.25">
      <c r="A193" s="62">
        <v>10161604</v>
      </c>
      <c r="B193" s="63" t="s">
        <v>16610</v>
      </c>
    </row>
    <row r="194" spans="1:2" x14ac:dyDescent="0.25">
      <c r="A194" s="62">
        <v>10161605</v>
      </c>
      <c r="B194" s="63" t="s">
        <v>13766</v>
      </c>
    </row>
    <row r="195" spans="1:2" x14ac:dyDescent="0.25">
      <c r="A195" s="62">
        <v>10161701</v>
      </c>
      <c r="B195" s="63" t="s">
        <v>3192</v>
      </c>
    </row>
    <row r="196" spans="1:2" x14ac:dyDescent="0.25">
      <c r="A196" s="62">
        <v>10161702</v>
      </c>
      <c r="B196" s="63" t="s">
        <v>13289</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7793</v>
      </c>
    </row>
    <row r="202" spans="1:2" x14ac:dyDescent="0.25">
      <c r="A202" s="62">
        <v>10161802</v>
      </c>
      <c r="B202" s="63" t="s">
        <v>13526</v>
      </c>
    </row>
    <row r="203" spans="1:2" x14ac:dyDescent="0.25">
      <c r="A203" s="62">
        <v>10161803</v>
      </c>
      <c r="B203" s="63" t="s">
        <v>3521</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4502</v>
      </c>
    </row>
    <row r="217" spans="1:2" x14ac:dyDescent="0.25">
      <c r="A217" s="62">
        <v>10171601</v>
      </c>
      <c r="B217" s="63" t="s">
        <v>17571</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4187</v>
      </c>
    </row>
    <row r="222" spans="1:2" x14ac:dyDescent="0.25">
      <c r="A222" s="62">
        <v>10171701</v>
      </c>
      <c r="B222" s="63" t="s">
        <v>7319</v>
      </c>
    </row>
    <row r="223" spans="1:2" x14ac:dyDescent="0.25">
      <c r="A223" s="62">
        <v>10171702</v>
      </c>
      <c r="B223" s="63" t="s">
        <v>5086</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7962</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4451</v>
      </c>
    </row>
    <row r="236" spans="1:2" x14ac:dyDescent="0.25">
      <c r="A236" s="62">
        <v>11101504</v>
      </c>
      <c r="B236" s="63" t="s">
        <v>15658</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3199</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16254</v>
      </c>
    </row>
    <row r="263" spans="1:2" x14ac:dyDescent="0.25">
      <c r="A263" s="62">
        <v>11101604</v>
      </c>
      <c r="B263" s="63" t="s">
        <v>5455</v>
      </c>
    </row>
    <row r="264" spans="1:2" x14ac:dyDescent="0.25">
      <c r="A264" s="62">
        <v>11101605</v>
      </c>
      <c r="B264" s="63" t="s">
        <v>9826</v>
      </c>
    </row>
    <row r="265" spans="1:2" x14ac:dyDescent="0.25">
      <c r="A265" s="62">
        <v>11101606</v>
      </c>
      <c r="B265" s="63" t="s">
        <v>13294</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4634</v>
      </c>
    </row>
    <row r="274" spans="1:2" x14ac:dyDescent="0.25">
      <c r="A274" s="62">
        <v>11101615</v>
      </c>
      <c r="B274" s="63" t="s">
        <v>6943</v>
      </c>
    </row>
    <row r="275" spans="1:2" x14ac:dyDescent="0.25">
      <c r="A275" s="62">
        <v>11101616</v>
      </c>
      <c r="B275" s="63" t="s">
        <v>2260</v>
      </c>
    </row>
    <row r="276" spans="1:2" x14ac:dyDescent="0.25">
      <c r="A276" s="62">
        <v>11101617</v>
      </c>
      <c r="B276" s="63" t="s">
        <v>15509</v>
      </c>
    </row>
    <row r="277" spans="1:2" x14ac:dyDescent="0.25">
      <c r="A277" s="62">
        <v>11101618</v>
      </c>
      <c r="B277" s="63" t="s">
        <v>12286</v>
      </c>
    </row>
    <row r="278" spans="1:2" x14ac:dyDescent="0.25">
      <c r="A278" s="62">
        <v>11101619</v>
      </c>
      <c r="B278" s="63" t="s">
        <v>958</v>
      </c>
    </row>
    <row r="279" spans="1:2" x14ac:dyDescent="0.25">
      <c r="A279" s="62">
        <v>11101620</v>
      </c>
      <c r="B279" s="63" t="s">
        <v>3823</v>
      </c>
    </row>
    <row r="280" spans="1:2" x14ac:dyDescent="0.25">
      <c r="A280" s="62">
        <v>11101621</v>
      </c>
      <c r="B280" s="63" t="s">
        <v>7935</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5582</v>
      </c>
    </row>
    <row r="286" spans="1:2" x14ac:dyDescent="0.25">
      <c r="A286" s="62">
        <v>11101704</v>
      </c>
      <c r="B286" s="63" t="s">
        <v>12760</v>
      </c>
    </row>
    <row r="287" spans="1:2" x14ac:dyDescent="0.25">
      <c r="A287" s="62">
        <v>11101705</v>
      </c>
      <c r="B287" s="63" t="s">
        <v>13103</v>
      </c>
    </row>
    <row r="288" spans="1:2" x14ac:dyDescent="0.25">
      <c r="A288" s="62">
        <v>11101706</v>
      </c>
      <c r="B288" s="63" t="s">
        <v>14044</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3816</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5453</v>
      </c>
    </row>
    <row r="309" spans="1:2" x14ac:dyDescent="0.25">
      <c r="A309" s="62">
        <v>11111602</v>
      </c>
      <c r="B309" s="63" t="s">
        <v>9238</v>
      </c>
    </row>
    <row r="310" spans="1:2" x14ac:dyDescent="0.25">
      <c r="A310" s="62">
        <v>11111603</v>
      </c>
      <c r="B310" s="63" t="s">
        <v>8420</v>
      </c>
    </row>
    <row r="311" spans="1:2" x14ac:dyDescent="0.25">
      <c r="A311" s="62">
        <v>11111604</v>
      </c>
      <c r="B311" s="63" t="s">
        <v>3795</v>
      </c>
    </row>
    <row r="312" spans="1:2" x14ac:dyDescent="0.25">
      <c r="A312" s="62">
        <v>11111605</v>
      </c>
      <c r="B312" s="63" t="s">
        <v>14645</v>
      </c>
    </row>
    <row r="313" spans="1:2" x14ac:dyDescent="0.25">
      <c r="A313" s="62">
        <v>11111606</v>
      </c>
      <c r="B313" s="63" t="s">
        <v>5744</v>
      </c>
    </row>
    <row r="314" spans="1:2" x14ac:dyDescent="0.25">
      <c r="A314" s="62">
        <v>11111607</v>
      </c>
      <c r="B314" s="63" t="s">
        <v>3342</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16019</v>
      </c>
    </row>
    <row r="324" spans="1:2" x14ac:dyDescent="0.25">
      <c r="A324" s="62">
        <v>11111805</v>
      </c>
      <c r="B324" s="63" t="s">
        <v>13896</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4781</v>
      </c>
    </row>
    <row r="329" spans="1:2" x14ac:dyDescent="0.25">
      <c r="A329" s="62">
        <v>11111810</v>
      </c>
      <c r="B329" s="63" t="s">
        <v>8379</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13873</v>
      </c>
    </row>
    <row r="337" spans="1:2" x14ac:dyDescent="0.25">
      <c r="A337" s="62">
        <v>11121608</v>
      </c>
      <c r="B337" s="63" t="s">
        <v>16556</v>
      </c>
    </row>
    <row r="338" spans="1:2" x14ac:dyDescent="0.25">
      <c r="A338" s="62">
        <v>11121609</v>
      </c>
      <c r="B338" s="63" t="s">
        <v>5082</v>
      </c>
    </row>
    <row r="339" spans="1:2" x14ac:dyDescent="0.25">
      <c r="A339" s="62">
        <v>11121610</v>
      </c>
      <c r="B339" s="63" t="s">
        <v>15164</v>
      </c>
    </row>
    <row r="340" spans="1:2" x14ac:dyDescent="0.25">
      <c r="A340" s="62">
        <v>11121611</v>
      </c>
      <c r="B340" s="63" t="s">
        <v>6559</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1500</v>
      </c>
    </row>
    <row r="350" spans="1:2" x14ac:dyDescent="0.25">
      <c r="A350" s="62">
        <v>11121710</v>
      </c>
      <c r="B350" s="63" t="s">
        <v>13835</v>
      </c>
    </row>
    <row r="351" spans="1:2" x14ac:dyDescent="0.25">
      <c r="A351" s="62">
        <v>11121801</v>
      </c>
      <c r="B351" s="63" t="s">
        <v>3157</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8523</v>
      </c>
    </row>
    <row r="365" spans="1:2" x14ac:dyDescent="0.25">
      <c r="A365" s="62">
        <v>11131504</v>
      </c>
      <c r="B365" s="63" t="s">
        <v>15785</v>
      </c>
    </row>
    <row r="366" spans="1:2" x14ac:dyDescent="0.25">
      <c r="A366" s="62">
        <v>11131505</v>
      </c>
      <c r="B366" s="63" t="s">
        <v>5016</v>
      </c>
    </row>
    <row r="367" spans="1:2" x14ac:dyDescent="0.25">
      <c r="A367" s="62">
        <v>11131506</v>
      </c>
      <c r="B367" s="63" t="s">
        <v>4621</v>
      </c>
    </row>
    <row r="368" spans="1:2" x14ac:dyDescent="0.25">
      <c r="A368" s="62">
        <v>11131507</v>
      </c>
      <c r="B368" s="63" t="s">
        <v>12869</v>
      </c>
    </row>
    <row r="369" spans="1:2" x14ac:dyDescent="0.25">
      <c r="A369" s="62">
        <v>11131508</v>
      </c>
      <c r="B369" s="63" t="s">
        <v>10718</v>
      </c>
    </row>
    <row r="370" spans="1:2" x14ac:dyDescent="0.25">
      <c r="A370" s="62">
        <v>11131601</v>
      </c>
      <c r="B370" s="63" t="s">
        <v>13053</v>
      </c>
    </row>
    <row r="371" spans="1:2" x14ac:dyDescent="0.25">
      <c r="A371" s="62">
        <v>11131602</v>
      </c>
      <c r="B371" s="63" t="s">
        <v>13776</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7406</v>
      </c>
    </row>
    <row r="379" spans="1:2" x14ac:dyDescent="0.25">
      <c r="A379" s="62">
        <v>11141602</v>
      </c>
      <c r="B379" s="63" t="s">
        <v>13398</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6761</v>
      </c>
    </row>
    <row r="384" spans="1:2" x14ac:dyDescent="0.25">
      <c r="A384" s="62">
        <v>11141607</v>
      </c>
      <c r="B384" s="63" t="s">
        <v>3523</v>
      </c>
    </row>
    <row r="385" spans="1:2" x14ac:dyDescent="0.25">
      <c r="A385" s="62">
        <v>11141608</v>
      </c>
      <c r="B385" s="63" t="s">
        <v>7640</v>
      </c>
    </row>
    <row r="386" spans="1:2" x14ac:dyDescent="0.25">
      <c r="A386" s="62">
        <v>11141609</v>
      </c>
      <c r="B386" s="63" t="s">
        <v>16827</v>
      </c>
    </row>
    <row r="387" spans="1:2" x14ac:dyDescent="0.25">
      <c r="A387" s="62">
        <v>11141610</v>
      </c>
      <c r="B387" s="63" t="s">
        <v>10941</v>
      </c>
    </row>
    <row r="388" spans="1:2" x14ac:dyDescent="0.25">
      <c r="A388" s="62">
        <v>11141701</v>
      </c>
      <c r="B388" s="63" t="s">
        <v>7429</v>
      </c>
    </row>
    <row r="389" spans="1:2" x14ac:dyDescent="0.25">
      <c r="A389" s="62">
        <v>11141702</v>
      </c>
      <c r="B389" s="63" t="s">
        <v>13805</v>
      </c>
    </row>
    <row r="390" spans="1:2" x14ac:dyDescent="0.25">
      <c r="A390" s="62">
        <v>11151501</v>
      </c>
      <c r="B390" s="63" t="s">
        <v>1741</v>
      </c>
    </row>
    <row r="391" spans="1:2" x14ac:dyDescent="0.25">
      <c r="A391" s="62">
        <v>11151502</v>
      </c>
      <c r="B391" s="63" t="s">
        <v>7309</v>
      </c>
    </row>
    <row r="392" spans="1:2" x14ac:dyDescent="0.25">
      <c r="A392" s="62">
        <v>11151503</v>
      </c>
      <c r="B392" s="63" t="s">
        <v>15966</v>
      </c>
    </row>
    <row r="393" spans="1:2" x14ac:dyDescent="0.25">
      <c r="A393" s="62">
        <v>11151504</v>
      </c>
      <c r="B393" s="63" t="s">
        <v>12331</v>
      </c>
    </row>
    <row r="394" spans="1:2" x14ac:dyDescent="0.25">
      <c r="A394" s="62">
        <v>11151505</v>
      </c>
      <c r="B394" s="63" t="s">
        <v>11804</v>
      </c>
    </row>
    <row r="395" spans="1:2" x14ac:dyDescent="0.25">
      <c r="A395" s="62">
        <v>11151506</v>
      </c>
      <c r="B395" s="63" t="s">
        <v>15444</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4341</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13135</v>
      </c>
    </row>
    <row r="411" spans="1:2" x14ac:dyDescent="0.25">
      <c r="A411" s="62">
        <v>11151607</v>
      </c>
      <c r="B411" s="63" t="s">
        <v>3598</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2310</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8188</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15756</v>
      </c>
    </row>
    <row r="431" spans="1:2" x14ac:dyDescent="0.25">
      <c r="A431" s="62">
        <v>11161501</v>
      </c>
      <c r="B431" s="63" t="s">
        <v>5211</v>
      </c>
    </row>
    <row r="432" spans="1:2" x14ac:dyDescent="0.25">
      <c r="A432" s="62">
        <v>11161502</v>
      </c>
      <c r="B432" s="63" t="s">
        <v>7387</v>
      </c>
    </row>
    <row r="433" spans="1:2" x14ac:dyDescent="0.25">
      <c r="A433" s="62">
        <v>11161503</v>
      </c>
      <c r="B433" s="63" t="s">
        <v>15915</v>
      </c>
    </row>
    <row r="434" spans="1:2" x14ac:dyDescent="0.25">
      <c r="A434" s="62">
        <v>11161504</v>
      </c>
      <c r="B434" s="63" t="s">
        <v>13176</v>
      </c>
    </row>
    <row r="435" spans="1:2" x14ac:dyDescent="0.25">
      <c r="A435" s="62">
        <v>11161601</v>
      </c>
      <c r="B435" s="63" t="s">
        <v>8773</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4896</v>
      </c>
    </row>
    <row r="446" spans="1:2" x14ac:dyDescent="0.25">
      <c r="A446" s="62">
        <v>11161803</v>
      </c>
      <c r="B446" s="63" t="s">
        <v>16768</v>
      </c>
    </row>
    <row r="447" spans="1:2" x14ac:dyDescent="0.25">
      <c r="A447" s="62">
        <v>11161804</v>
      </c>
      <c r="B447" s="63" t="s">
        <v>9872</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15662</v>
      </c>
    </row>
    <row r="459" spans="1:2" x14ac:dyDescent="0.25">
      <c r="A459" s="62">
        <v>11162110</v>
      </c>
      <c r="B459" s="63" t="s">
        <v>3726</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7233</v>
      </c>
    </row>
    <row r="465" spans="1:2" x14ac:dyDescent="0.25">
      <c r="A465" s="62">
        <v>11162116</v>
      </c>
      <c r="B465" s="63" t="s">
        <v>4667</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5099</v>
      </c>
    </row>
    <row r="476" spans="1:2" x14ac:dyDescent="0.25">
      <c r="A476" s="62">
        <v>11162127</v>
      </c>
      <c r="B476" s="63" t="s">
        <v>1682</v>
      </c>
    </row>
    <row r="477" spans="1:2" x14ac:dyDescent="0.25">
      <c r="A477" s="62">
        <v>11162128</v>
      </c>
      <c r="B477" s="63" t="s">
        <v>6695</v>
      </c>
    </row>
    <row r="478" spans="1:2" x14ac:dyDescent="0.25">
      <c r="A478" s="62">
        <v>11162129</v>
      </c>
      <c r="B478" s="63" t="s">
        <v>2458</v>
      </c>
    </row>
    <row r="479" spans="1:2" x14ac:dyDescent="0.25">
      <c r="A479" s="62">
        <v>11162130</v>
      </c>
      <c r="B479" s="63" t="s">
        <v>1509</v>
      </c>
    </row>
    <row r="480" spans="1:2" x14ac:dyDescent="0.25">
      <c r="A480" s="62">
        <v>11162131</v>
      </c>
      <c r="B480" s="63" t="s">
        <v>5090</v>
      </c>
    </row>
    <row r="481" spans="1:2" x14ac:dyDescent="0.25">
      <c r="A481" s="62">
        <v>11162201</v>
      </c>
      <c r="B481" s="63" t="s">
        <v>4243</v>
      </c>
    </row>
    <row r="482" spans="1:2" x14ac:dyDescent="0.25">
      <c r="A482" s="62">
        <v>11162202</v>
      </c>
      <c r="B482" s="63" t="s">
        <v>2021</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4720</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2112</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16006</v>
      </c>
    </row>
    <row r="515" spans="1:2" x14ac:dyDescent="0.25">
      <c r="A515" s="62">
        <v>11191606</v>
      </c>
      <c r="B515" s="63" t="s">
        <v>15947</v>
      </c>
    </row>
    <row r="516" spans="1:2" x14ac:dyDescent="0.25">
      <c r="A516" s="62">
        <v>11191701</v>
      </c>
      <c r="B516" s="63" t="s">
        <v>12881</v>
      </c>
    </row>
    <row r="517" spans="1:2" x14ac:dyDescent="0.25">
      <c r="A517" s="62">
        <v>11191702</v>
      </c>
      <c r="B517" s="63" t="s">
        <v>2446</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3260</v>
      </c>
    </row>
    <row r="522" spans="1:2" x14ac:dyDescent="0.25">
      <c r="A522" s="62">
        <v>12131505</v>
      </c>
      <c r="B522" s="63" t="s">
        <v>17192</v>
      </c>
    </row>
    <row r="523" spans="1:2" x14ac:dyDescent="0.25">
      <c r="A523" s="62">
        <v>12131506</v>
      </c>
      <c r="B523" s="63" t="s">
        <v>4611</v>
      </c>
    </row>
    <row r="524" spans="1:2" x14ac:dyDescent="0.25">
      <c r="A524" s="62">
        <v>12131507</v>
      </c>
      <c r="B524" s="63" t="s">
        <v>9577</v>
      </c>
    </row>
    <row r="525" spans="1:2" x14ac:dyDescent="0.25">
      <c r="A525" s="62">
        <v>12131508</v>
      </c>
      <c r="B525" s="63" t="s">
        <v>2388</v>
      </c>
    </row>
    <row r="526" spans="1:2" x14ac:dyDescent="0.25">
      <c r="A526" s="62">
        <v>12131601</v>
      </c>
      <c r="B526" s="63" t="s">
        <v>18729</v>
      </c>
    </row>
    <row r="527" spans="1:2" x14ac:dyDescent="0.25">
      <c r="A527" s="62">
        <v>12131602</v>
      </c>
      <c r="B527" s="63" t="s">
        <v>9024</v>
      </c>
    </row>
    <row r="528" spans="1:2" x14ac:dyDescent="0.25">
      <c r="A528" s="62">
        <v>12131603</v>
      </c>
      <c r="B528" s="63" t="s">
        <v>4751</v>
      </c>
    </row>
    <row r="529" spans="1:2" x14ac:dyDescent="0.25">
      <c r="A529" s="62">
        <v>12131604</v>
      </c>
      <c r="B529" s="63" t="s">
        <v>6997</v>
      </c>
    </row>
    <row r="530" spans="1:2" x14ac:dyDescent="0.25">
      <c r="A530" s="62">
        <v>12131605</v>
      </c>
      <c r="B530" s="63" t="s">
        <v>1396</v>
      </c>
    </row>
    <row r="531" spans="1:2" x14ac:dyDescent="0.25">
      <c r="A531" s="62">
        <v>12131701</v>
      </c>
      <c r="B531" s="63" t="s">
        <v>5233</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4395</v>
      </c>
    </row>
    <row r="537" spans="1:2" x14ac:dyDescent="0.25">
      <c r="A537" s="62">
        <v>12131707</v>
      </c>
      <c r="B537" s="63" t="s">
        <v>5376</v>
      </c>
    </row>
    <row r="538" spans="1:2" x14ac:dyDescent="0.25">
      <c r="A538" s="62">
        <v>12131708</v>
      </c>
      <c r="B538" s="63" t="s">
        <v>9040</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3425</v>
      </c>
    </row>
    <row r="549" spans="1:2" x14ac:dyDescent="0.25">
      <c r="A549" s="62">
        <v>12141505</v>
      </c>
      <c r="B549" s="63" t="s">
        <v>5257</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13869</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9563</v>
      </c>
    </row>
    <row r="564" spans="1:2" x14ac:dyDescent="0.25">
      <c r="A564" s="62">
        <v>12141614</v>
      </c>
      <c r="B564" s="63" t="s">
        <v>13138</v>
      </c>
    </row>
    <row r="565" spans="1:2" x14ac:dyDescent="0.25">
      <c r="A565" s="62">
        <v>12141615</v>
      </c>
      <c r="B565" s="63" t="s">
        <v>15698</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8498</v>
      </c>
    </row>
    <row r="573" spans="1:2" x14ac:dyDescent="0.25">
      <c r="A573" s="62">
        <v>12141706</v>
      </c>
      <c r="B573" s="63" t="s">
        <v>14584</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9438</v>
      </c>
    </row>
    <row r="578" spans="1:2" x14ac:dyDescent="0.25">
      <c r="A578" s="62">
        <v>12141711</v>
      </c>
      <c r="B578" s="63" t="s">
        <v>3096</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4880</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13175</v>
      </c>
    </row>
    <row r="591" spans="1:2" x14ac:dyDescent="0.25">
      <c r="A591" s="62">
        <v>12141724</v>
      </c>
      <c r="B591" s="63" t="s">
        <v>7472</v>
      </c>
    </row>
    <row r="592" spans="1:2" x14ac:dyDescent="0.25">
      <c r="A592" s="62">
        <v>12141725</v>
      </c>
      <c r="B592" s="63" t="s">
        <v>7159</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3549</v>
      </c>
    </row>
    <row r="602" spans="1:2" x14ac:dyDescent="0.25">
      <c r="A602" s="62">
        <v>12141735</v>
      </c>
      <c r="B602" s="63" t="s">
        <v>13196</v>
      </c>
    </row>
    <row r="603" spans="1:2" x14ac:dyDescent="0.25">
      <c r="A603" s="62">
        <v>12141736</v>
      </c>
      <c r="B603" s="63" t="s">
        <v>10002</v>
      </c>
    </row>
    <row r="604" spans="1:2" x14ac:dyDescent="0.25">
      <c r="A604" s="62">
        <v>12141737</v>
      </c>
      <c r="B604" s="63" t="s">
        <v>5191</v>
      </c>
    </row>
    <row r="605" spans="1:2" x14ac:dyDescent="0.25">
      <c r="A605" s="62">
        <v>12141738</v>
      </c>
      <c r="B605" s="63" t="s">
        <v>9397</v>
      </c>
    </row>
    <row r="606" spans="1:2" x14ac:dyDescent="0.25">
      <c r="A606" s="62">
        <v>12141739</v>
      </c>
      <c r="B606" s="63" t="s">
        <v>13388</v>
      </c>
    </row>
    <row r="607" spans="1:2" x14ac:dyDescent="0.25">
      <c r="A607" s="62">
        <v>12141740</v>
      </c>
      <c r="B607" s="63" t="s">
        <v>5924</v>
      </c>
    </row>
    <row r="608" spans="1:2" x14ac:dyDescent="0.25">
      <c r="A608" s="62">
        <v>12141741</v>
      </c>
      <c r="B608" s="63" t="s">
        <v>4895</v>
      </c>
    </row>
    <row r="609" spans="1:2" x14ac:dyDescent="0.25">
      <c r="A609" s="62">
        <v>12141742</v>
      </c>
      <c r="B609" s="63" t="s">
        <v>9680</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4507</v>
      </c>
    </row>
    <row r="615" spans="1:2" x14ac:dyDescent="0.25">
      <c r="A615" s="62">
        <v>12141748</v>
      </c>
      <c r="B615" s="63" t="s">
        <v>13207</v>
      </c>
    </row>
    <row r="616" spans="1:2" x14ac:dyDescent="0.25">
      <c r="A616" s="62">
        <v>12141749</v>
      </c>
      <c r="B616" s="63" t="s">
        <v>17040</v>
      </c>
    </row>
    <row r="617" spans="1:2" x14ac:dyDescent="0.25">
      <c r="A617" s="62">
        <v>12141750</v>
      </c>
      <c r="B617" s="63" t="s">
        <v>7790</v>
      </c>
    </row>
    <row r="618" spans="1:2" x14ac:dyDescent="0.25">
      <c r="A618" s="62">
        <v>12141751</v>
      </c>
      <c r="B618" s="63" t="s">
        <v>10468</v>
      </c>
    </row>
    <row r="619" spans="1:2" x14ac:dyDescent="0.25">
      <c r="A619" s="62">
        <v>12141752</v>
      </c>
      <c r="B619" s="63" t="s">
        <v>1238</v>
      </c>
    </row>
    <row r="620" spans="1:2" x14ac:dyDescent="0.25">
      <c r="A620" s="62">
        <v>12141753</v>
      </c>
      <c r="B620" s="63" t="s">
        <v>4516</v>
      </c>
    </row>
    <row r="621" spans="1:2" x14ac:dyDescent="0.25">
      <c r="A621" s="62">
        <v>12141754</v>
      </c>
      <c r="B621" s="63" t="s">
        <v>7422</v>
      </c>
    </row>
    <row r="622" spans="1:2" x14ac:dyDescent="0.25">
      <c r="A622" s="62">
        <v>12141755</v>
      </c>
      <c r="B622" s="63" t="s">
        <v>6441</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18465</v>
      </c>
    </row>
    <row r="631" spans="1:2" x14ac:dyDescent="0.25">
      <c r="A631" s="62">
        <v>12141804</v>
      </c>
      <c r="B631" s="63" t="s">
        <v>4595</v>
      </c>
    </row>
    <row r="632" spans="1:2" x14ac:dyDescent="0.25">
      <c r="A632" s="62">
        <v>12141805</v>
      </c>
      <c r="B632" s="63" t="s">
        <v>18199</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4209</v>
      </c>
    </row>
    <row r="640" spans="1:2" x14ac:dyDescent="0.25">
      <c r="A640" s="62">
        <v>12141907</v>
      </c>
      <c r="B640" s="63" t="s">
        <v>484</v>
      </c>
    </row>
    <row r="641" spans="1:2" x14ac:dyDescent="0.25">
      <c r="A641" s="62">
        <v>12141908</v>
      </c>
      <c r="B641" s="63" t="s">
        <v>4592</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8059</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9685</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2869</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11326</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15106</v>
      </c>
    </row>
    <row r="688" spans="1:2" x14ac:dyDescent="0.25">
      <c r="A688" s="62">
        <v>12161802</v>
      </c>
      <c r="B688" s="63" t="s">
        <v>4220</v>
      </c>
    </row>
    <row r="689" spans="1:2" x14ac:dyDescent="0.25">
      <c r="A689" s="62">
        <v>12161803</v>
      </c>
      <c r="B689" s="63" t="s">
        <v>9867</v>
      </c>
    </row>
    <row r="690" spans="1:2" x14ac:dyDescent="0.25">
      <c r="A690" s="62">
        <v>12161804</v>
      </c>
      <c r="B690" s="63" t="s">
        <v>2087</v>
      </c>
    </row>
    <row r="691" spans="1:2" x14ac:dyDescent="0.25">
      <c r="A691" s="62">
        <v>12161805</v>
      </c>
      <c r="B691" s="63" t="s">
        <v>7284</v>
      </c>
    </row>
    <row r="692" spans="1:2" x14ac:dyDescent="0.25">
      <c r="A692" s="62">
        <v>12161806</v>
      </c>
      <c r="B692" s="63" t="s">
        <v>4716</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5210</v>
      </c>
    </row>
    <row r="697" spans="1:2" x14ac:dyDescent="0.25">
      <c r="A697" s="62">
        <v>12161903</v>
      </c>
      <c r="B697" s="63" t="s">
        <v>8514</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2215</v>
      </c>
    </row>
    <row r="709" spans="1:2" x14ac:dyDescent="0.25">
      <c r="A709" s="62">
        <v>12162203</v>
      </c>
      <c r="B709" s="63" t="s">
        <v>6324</v>
      </c>
    </row>
    <row r="710" spans="1:2" x14ac:dyDescent="0.25">
      <c r="A710" s="62">
        <v>12162204</v>
      </c>
      <c r="B710" s="63" t="s">
        <v>3961</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7948</v>
      </c>
    </row>
    <row r="716" spans="1:2" x14ac:dyDescent="0.25">
      <c r="A716" s="62">
        <v>12162210</v>
      </c>
      <c r="B716" s="63" t="s">
        <v>13565</v>
      </c>
    </row>
    <row r="717" spans="1:2" x14ac:dyDescent="0.25">
      <c r="A717" s="62">
        <v>12162211</v>
      </c>
      <c r="B717" s="63" t="s">
        <v>3990</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9536</v>
      </c>
    </row>
    <row r="722" spans="1:2" x14ac:dyDescent="0.25">
      <c r="A722" s="62">
        <v>12162401</v>
      </c>
      <c r="B722" s="63" t="s">
        <v>18504</v>
      </c>
    </row>
    <row r="723" spans="1:2" x14ac:dyDescent="0.25">
      <c r="A723" s="62">
        <v>12162402</v>
      </c>
      <c r="B723" s="63" t="s">
        <v>5250</v>
      </c>
    </row>
    <row r="724" spans="1:2" x14ac:dyDescent="0.25">
      <c r="A724" s="62">
        <v>12162501</v>
      </c>
      <c r="B724" s="63" t="s">
        <v>13792</v>
      </c>
    </row>
    <row r="725" spans="1:2" x14ac:dyDescent="0.25">
      <c r="A725" s="62">
        <v>12162502</v>
      </c>
      <c r="B725" s="63" t="s">
        <v>10636</v>
      </c>
    </row>
    <row r="726" spans="1:2" x14ac:dyDescent="0.25">
      <c r="A726" s="62">
        <v>12162503</v>
      </c>
      <c r="B726" s="63" t="s">
        <v>18275</v>
      </c>
    </row>
    <row r="727" spans="1:2" x14ac:dyDescent="0.25">
      <c r="A727" s="62">
        <v>12162601</v>
      </c>
      <c r="B727" s="63" t="s">
        <v>8362</v>
      </c>
    </row>
    <row r="728" spans="1:2" x14ac:dyDescent="0.25">
      <c r="A728" s="62">
        <v>12162602</v>
      </c>
      <c r="B728" s="63" t="s">
        <v>2790</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4771</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3243</v>
      </c>
    </row>
    <row r="739" spans="1:2" x14ac:dyDescent="0.25">
      <c r="A739" s="62">
        <v>12163301</v>
      </c>
      <c r="B739" s="63" t="s">
        <v>4905</v>
      </c>
    </row>
    <row r="740" spans="1:2" x14ac:dyDescent="0.25">
      <c r="A740" s="62">
        <v>12163401</v>
      </c>
      <c r="B740" s="63" t="s">
        <v>9708</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1295</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5608</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5913</v>
      </c>
    </row>
    <row r="767" spans="1:2" x14ac:dyDescent="0.25">
      <c r="A767" s="62">
        <v>12171604</v>
      </c>
      <c r="B767" s="63" t="s">
        <v>4764</v>
      </c>
    </row>
    <row r="768" spans="1:2" x14ac:dyDescent="0.25">
      <c r="A768" s="62">
        <v>12171605</v>
      </c>
      <c r="B768" s="63" t="s">
        <v>7752</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3288</v>
      </c>
    </row>
    <row r="774" spans="1:2" x14ac:dyDescent="0.25">
      <c r="A774" s="62">
        <v>12181503</v>
      </c>
      <c r="B774" s="63" t="s">
        <v>6848</v>
      </c>
    </row>
    <row r="775" spans="1:2" x14ac:dyDescent="0.25">
      <c r="A775" s="62">
        <v>12181504</v>
      </c>
      <c r="B775" s="63" t="s">
        <v>18606</v>
      </c>
    </row>
    <row r="776" spans="1:2" x14ac:dyDescent="0.25">
      <c r="A776" s="62">
        <v>12181601</v>
      </c>
      <c r="B776" s="63" t="s">
        <v>9230</v>
      </c>
    </row>
    <row r="777" spans="1:2" x14ac:dyDescent="0.25">
      <c r="A777" s="62">
        <v>12181602</v>
      </c>
      <c r="B777" s="63" t="s">
        <v>16070</v>
      </c>
    </row>
    <row r="778" spans="1:2" x14ac:dyDescent="0.25">
      <c r="A778" s="62">
        <v>12191501</v>
      </c>
      <c r="B778" s="63" t="s">
        <v>7665</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16479</v>
      </c>
    </row>
    <row r="783" spans="1:2" x14ac:dyDescent="0.25">
      <c r="A783" s="62">
        <v>12191602</v>
      </c>
      <c r="B783" s="63" t="s">
        <v>6117</v>
      </c>
    </row>
    <row r="784" spans="1:2" x14ac:dyDescent="0.25">
      <c r="A784" s="62">
        <v>12352001</v>
      </c>
      <c r="B784" s="63" t="s">
        <v>3665</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3160</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12280</v>
      </c>
    </row>
    <row r="811" spans="1:2" x14ac:dyDescent="0.25">
      <c r="A811" s="62">
        <v>12352127</v>
      </c>
      <c r="B811" s="63" t="s">
        <v>2907</v>
      </c>
    </row>
    <row r="812" spans="1:2" x14ac:dyDescent="0.25">
      <c r="A812" s="62">
        <v>12352128</v>
      </c>
      <c r="B812" s="63" t="s">
        <v>1750</v>
      </c>
    </row>
    <row r="813" spans="1:2" x14ac:dyDescent="0.25">
      <c r="A813" s="62">
        <v>12352129</v>
      </c>
      <c r="B813" s="63" t="s">
        <v>5531</v>
      </c>
    </row>
    <row r="814" spans="1:2" x14ac:dyDescent="0.25">
      <c r="A814" s="62">
        <v>12352130</v>
      </c>
      <c r="B814" s="63" t="s">
        <v>15027</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4555</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16406</v>
      </c>
    </row>
    <row r="826" spans="1:2" x14ac:dyDescent="0.25">
      <c r="A826" s="62">
        <v>12352212</v>
      </c>
      <c r="B826" s="63" t="s">
        <v>11715</v>
      </c>
    </row>
    <row r="827" spans="1:2" x14ac:dyDescent="0.25">
      <c r="A827" s="62">
        <v>12352301</v>
      </c>
      <c r="B827" s="63" t="s">
        <v>4348</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8978</v>
      </c>
    </row>
    <row r="838" spans="1:2" x14ac:dyDescent="0.25">
      <c r="A838" s="62">
        <v>12352312</v>
      </c>
      <c r="B838" s="63" t="s">
        <v>4791</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3273</v>
      </c>
    </row>
    <row r="843" spans="1:2" x14ac:dyDescent="0.25">
      <c r="A843" s="62">
        <v>12352503</v>
      </c>
      <c r="B843" s="63" t="s">
        <v>15392</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2774</v>
      </c>
    </row>
    <row r="850" spans="1:2" x14ac:dyDescent="0.25">
      <c r="A850" s="62">
        <v>13101602</v>
      </c>
      <c r="B850" s="63" t="s">
        <v>10479</v>
      </c>
    </row>
    <row r="851" spans="1:2" x14ac:dyDescent="0.25">
      <c r="A851" s="62">
        <v>13101603</v>
      </c>
      <c r="B851" s="63" t="s">
        <v>5252</v>
      </c>
    </row>
    <row r="852" spans="1:2" x14ac:dyDescent="0.25">
      <c r="A852" s="62">
        <v>13101604</v>
      </c>
      <c r="B852" s="63" t="s">
        <v>18157</v>
      </c>
    </row>
    <row r="853" spans="1:2" x14ac:dyDescent="0.25">
      <c r="A853" s="62">
        <v>13101605</v>
      </c>
      <c r="B853" s="63" t="s">
        <v>5498</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18141</v>
      </c>
    </row>
    <row r="858" spans="1:2" x14ac:dyDescent="0.25">
      <c r="A858" s="62">
        <v>13101703</v>
      </c>
      <c r="B858" s="63" t="s">
        <v>13160</v>
      </c>
    </row>
    <row r="859" spans="1:2" x14ac:dyDescent="0.25">
      <c r="A859" s="62">
        <v>13101704</v>
      </c>
      <c r="B859" s="63" t="s">
        <v>14943</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4725</v>
      </c>
    </row>
    <row r="873" spans="1:2" x14ac:dyDescent="0.25">
      <c r="A873" s="62">
        <v>13101718</v>
      </c>
      <c r="B873" s="63" t="s">
        <v>10150</v>
      </c>
    </row>
    <row r="874" spans="1:2" x14ac:dyDescent="0.25">
      <c r="A874" s="62">
        <v>13101719</v>
      </c>
      <c r="B874" s="63" t="s">
        <v>4136</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1572</v>
      </c>
    </row>
    <row r="879" spans="1:2" x14ac:dyDescent="0.25">
      <c r="A879" s="62">
        <v>13101724</v>
      </c>
      <c r="B879" s="63" t="s">
        <v>14648</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4530</v>
      </c>
    </row>
    <row r="916" spans="1:2" x14ac:dyDescent="0.25">
      <c r="A916" s="62">
        <v>13111003</v>
      </c>
      <c r="B916" s="63" t="s">
        <v>15586</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10319</v>
      </c>
    </row>
    <row r="923" spans="1:2" x14ac:dyDescent="0.25">
      <c r="A923" s="62">
        <v>13111010</v>
      </c>
      <c r="B923" s="63" t="s">
        <v>15416</v>
      </c>
    </row>
    <row r="924" spans="1:2" x14ac:dyDescent="0.25">
      <c r="A924" s="62">
        <v>13111011</v>
      </c>
      <c r="B924" s="63" t="s">
        <v>9103</v>
      </c>
    </row>
    <row r="925" spans="1:2" x14ac:dyDescent="0.25">
      <c r="A925" s="62">
        <v>13111012</v>
      </c>
      <c r="B925" s="63" t="s">
        <v>10710</v>
      </c>
    </row>
    <row r="926" spans="1:2" x14ac:dyDescent="0.25">
      <c r="A926" s="62">
        <v>13111013</v>
      </c>
      <c r="B926" s="63" t="s">
        <v>13592</v>
      </c>
    </row>
    <row r="927" spans="1:2" x14ac:dyDescent="0.25">
      <c r="A927" s="62">
        <v>13111014</v>
      </c>
      <c r="B927" s="63" t="s">
        <v>2767</v>
      </c>
    </row>
    <row r="928" spans="1:2" x14ac:dyDescent="0.25">
      <c r="A928" s="62">
        <v>13111015</v>
      </c>
      <c r="B928" s="63" t="s">
        <v>1404</v>
      </c>
    </row>
    <row r="929" spans="1:2" x14ac:dyDescent="0.25">
      <c r="A929" s="62">
        <v>13111016</v>
      </c>
      <c r="B929" s="63" t="s">
        <v>15156</v>
      </c>
    </row>
    <row r="930" spans="1:2" x14ac:dyDescent="0.25">
      <c r="A930" s="62">
        <v>13111017</v>
      </c>
      <c r="B930" s="63" t="s">
        <v>11111</v>
      </c>
    </row>
    <row r="931" spans="1:2" x14ac:dyDescent="0.25">
      <c r="A931" s="62">
        <v>13111018</v>
      </c>
      <c r="B931" s="63" t="s">
        <v>13777</v>
      </c>
    </row>
    <row r="932" spans="1:2" x14ac:dyDescent="0.25">
      <c r="A932" s="62">
        <v>13111019</v>
      </c>
      <c r="B932" s="63" t="s">
        <v>1378</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14477</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15411</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8590</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16069</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4731</v>
      </c>
    </row>
    <row r="975" spans="1:2" x14ac:dyDescent="0.25">
      <c r="A975" s="62">
        <v>13111062</v>
      </c>
      <c r="B975" s="63" t="s">
        <v>18446</v>
      </c>
    </row>
    <row r="976" spans="1:2" x14ac:dyDescent="0.25">
      <c r="A976" s="62">
        <v>13111063</v>
      </c>
      <c r="B976" s="63" t="s">
        <v>11684</v>
      </c>
    </row>
    <row r="977" spans="1:2" x14ac:dyDescent="0.25">
      <c r="A977" s="62">
        <v>13111064</v>
      </c>
      <c r="B977" s="63" t="s">
        <v>5424</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4668</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10269</v>
      </c>
    </row>
    <row r="995" spans="1:2" x14ac:dyDescent="0.25">
      <c r="A995" s="62">
        <v>13111213</v>
      </c>
      <c r="B995" s="63" t="s">
        <v>15257</v>
      </c>
    </row>
    <row r="996" spans="1:2" x14ac:dyDescent="0.25">
      <c r="A996" s="62">
        <v>13111214</v>
      </c>
      <c r="B996" s="63" t="s">
        <v>11141</v>
      </c>
    </row>
    <row r="997" spans="1:2" x14ac:dyDescent="0.25">
      <c r="A997" s="62">
        <v>13111215</v>
      </c>
      <c r="B997" s="63" t="s">
        <v>6047</v>
      </c>
    </row>
    <row r="998" spans="1:2" x14ac:dyDescent="0.25">
      <c r="A998" s="62">
        <v>13111216</v>
      </c>
      <c r="B998" s="63" t="s">
        <v>15810</v>
      </c>
    </row>
    <row r="999" spans="1:2" x14ac:dyDescent="0.25">
      <c r="A999" s="62">
        <v>13111217</v>
      </c>
      <c r="B999" s="63" t="s">
        <v>29</v>
      </c>
    </row>
    <row r="1000" spans="1:2" x14ac:dyDescent="0.25">
      <c r="A1000" s="62">
        <v>13111218</v>
      </c>
      <c r="B1000" s="63" t="s">
        <v>8056</v>
      </c>
    </row>
    <row r="1001" spans="1:2" x14ac:dyDescent="0.25">
      <c r="A1001" s="62">
        <v>13111219</v>
      </c>
      <c r="B1001" s="63" t="s">
        <v>4489</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7909</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2989</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3550</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13198</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6177</v>
      </c>
    </row>
    <row r="1028" spans="1:2" x14ac:dyDescent="0.25">
      <c r="A1028" s="62">
        <v>14111518</v>
      </c>
      <c r="B1028" s="63" t="s">
        <v>9217</v>
      </c>
    </row>
    <row r="1029" spans="1:2" x14ac:dyDescent="0.25">
      <c r="A1029" s="62">
        <v>14111519</v>
      </c>
      <c r="B1029" s="63" t="s">
        <v>18470</v>
      </c>
    </row>
    <row r="1030" spans="1:2" x14ac:dyDescent="0.25">
      <c r="A1030" s="62">
        <v>14111520</v>
      </c>
      <c r="B1030" s="63" t="s">
        <v>15267</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15170</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13930</v>
      </c>
    </row>
    <row r="1054" spans="1:2" x14ac:dyDescent="0.25">
      <c r="A1054" s="62">
        <v>14111611</v>
      </c>
      <c r="B1054" s="63" t="s">
        <v>2034</v>
      </c>
    </row>
    <row r="1055" spans="1:2" x14ac:dyDescent="0.25">
      <c r="A1055" s="62">
        <v>14111613</v>
      </c>
      <c r="B1055" s="63" t="s">
        <v>3519</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6311</v>
      </c>
    </row>
    <row r="1064" spans="1:2" x14ac:dyDescent="0.25">
      <c r="A1064" s="62">
        <v>14111706</v>
      </c>
      <c r="B1064" s="63" t="s">
        <v>14123</v>
      </c>
    </row>
    <row r="1065" spans="1:2" x14ac:dyDescent="0.25">
      <c r="A1065" s="62">
        <v>14111801</v>
      </c>
      <c r="B1065" s="63" t="s">
        <v>11534</v>
      </c>
    </row>
    <row r="1066" spans="1:2" x14ac:dyDescent="0.25">
      <c r="A1066" s="62">
        <v>14111802</v>
      </c>
      <c r="B1066" s="63" t="s">
        <v>5548</v>
      </c>
    </row>
    <row r="1067" spans="1:2" x14ac:dyDescent="0.25">
      <c r="A1067" s="62">
        <v>14111803</v>
      </c>
      <c r="B1067" s="63" t="s">
        <v>4057</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8080</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5069</v>
      </c>
    </row>
    <row r="1093" spans="1:2" x14ac:dyDescent="0.25">
      <c r="A1093" s="62">
        <v>14121702</v>
      </c>
      <c r="B1093" s="63" t="s">
        <v>14017</v>
      </c>
    </row>
    <row r="1094" spans="1:2" x14ac:dyDescent="0.25">
      <c r="A1094" s="62">
        <v>14121801</v>
      </c>
      <c r="B1094" s="63" t="s">
        <v>8132</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7396</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14425</v>
      </c>
    </row>
    <row r="1110" spans="1:2" x14ac:dyDescent="0.25">
      <c r="A1110" s="62">
        <v>14121905</v>
      </c>
      <c r="B1110" s="63" t="s">
        <v>13003</v>
      </c>
    </row>
    <row r="1111" spans="1:2" x14ac:dyDescent="0.25">
      <c r="A1111" s="62">
        <v>14122101</v>
      </c>
      <c r="B1111" s="63" t="s">
        <v>1603</v>
      </c>
    </row>
    <row r="1112" spans="1:2" x14ac:dyDescent="0.25">
      <c r="A1112" s="62">
        <v>14122102</v>
      </c>
      <c r="B1112" s="63" t="s">
        <v>3811</v>
      </c>
    </row>
    <row r="1113" spans="1:2" x14ac:dyDescent="0.25">
      <c r="A1113" s="62">
        <v>14122103</v>
      </c>
      <c r="B1113" s="63" t="s">
        <v>14592</v>
      </c>
    </row>
    <row r="1114" spans="1:2" x14ac:dyDescent="0.25">
      <c r="A1114" s="62">
        <v>14122104</v>
      </c>
      <c r="B1114" s="63" t="s">
        <v>10207</v>
      </c>
    </row>
    <row r="1115" spans="1:2" x14ac:dyDescent="0.25">
      <c r="A1115" s="62">
        <v>14122105</v>
      </c>
      <c r="B1115" s="63" t="s">
        <v>16644</v>
      </c>
    </row>
    <row r="1116" spans="1:2" x14ac:dyDescent="0.25">
      <c r="A1116" s="62">
        <v>14122106</v>
      </c>
      <c r="B1116" s="63" t="s">
        <v>14078</v>
      </c>
    </row>
    <row r="1117" spans="1:2" x14ac:dyDescent="0.25">
      <c r="A1117" s="62">
        <v>14122201</v>
      </c>
      <c r="B1117" s="63" t="s">
        <v>10292</v>
      </c>
    </row>
    <row r="1118" spans="1:2" x14ac:dyDescent="0.25">
      <c r="A1118" s="62">
        <v>15101502</v>
      </c>
      <c r="B1118" s="63" t="s">
        <v>14300</v>
      </c>
    </row>
    <row r="1119" spans="1:2" x14ac:dyDescent="0.25">
      <c r="A1119" s="62">
        <v>15101503</v>
      </c>
      <c r="B1119" s="63" t="s">
        <v>5615</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2174</v>
      </c>
    </row>
    <row r="1133" spans="1:2" x14ac:dyDescent="0.25">
      <c r="A1133" s="62">
        <v>15101607</v>
      </c>
      <c r="B1133" s="63" t="s">
        <v>9232</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164</v>
      </c>
    </row>
    <row r="1147" spans="1:2" x14ac:dyDescent="0.25">
      <c r="A1147" s="62">
        <v>15111701</v>
      </c>
      <c r="B1147" s="63" t="s">
        <v>4651</v>
      </c>
    </row>
    <row r="1148" spans="1:2" x14ac:dyDescent="0.25">
      <c r="A1148" s="62">
        <v>15111702</v>
      </c>
      <c r="B1148" s="63" t="s">
        <v>13132</v>
      </c>
    </row>
    <row r="1149" spans="1:2" x14ac:dyDescent="0.25">
      <c r="A1149" s="62">
        <v>15121501</v>
      </c>
      <c r="B1149" s="63" t="s">
        <v>9045</v>
      </c>
    </row>
    <row r="1150" spans="1:2" x14ac:dyDescent="0.25">
      <c r="A1150" s="62">
        <v>15121502</v>
      </c>
      <c r="B1150" s="63" t="s">
        <v>16077</v>
      </c>
    </row>
    <row r="1151" spans="1:2" x14ac:dyDescent="0.25">
      <c r="A1151" s="62">
        <v>15121503</v>
      </c>
      <c r="B1151" s="63" t="s">
        <v>10864</v>
      </c>
    </row>
    <row r="1152" spans="1:2" x14ac:dyDescent="0.25">
      <c r="A1152" s="62">
        <v>15121504</v>
      </c>
      <c r="B1152" s="63" t="s">
        <v>13461</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16225</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13295</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4697</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9301</v>
      </c>
    </row>
    <row r="1182" spans="1:2" x14ac:dyDescent="0.25">
      <c r="A1182" s="62">
        <v>15121903</v>
      </c>
      <c r="B1182" s="63" t="s">
        <v>2545</v>
      </c>
    </row>
    <row r="1183" spans="1:2" x14ac:dyDescent="0.25">
      <c r="A1183" s="62">
        <v>15121904</v>
      </c>
      <c r="B1183" s="63" t="s">
        <v>353</v>
      </c>
    </row>
    <row r="1184" spans="1:2" x14ac:dyDescent="0.25">
      <c r="A1184" s="62">
        <v>15131502</v>
      </c>
      <c r="B1184" s="63" t="s">
        <v>16450</v>
      </c>
    </row>
    <row r="1185" spans="1:2" x14ac:dyDescent="0.25">
      <c r="A1185" s="62">
        <v>15131503</v>
      </c>
      <c r="B1185" s="63" t="s">
        <v>3081</v>
      </c>
    </row>
    <row r="1186" spans="1:2" x14ac:dyDescent="0.25">
      <c r="A1186" s="62">
        <v>15131504</v>
      </c>
      <c r="B1186" s="63" t="s">
        <v>11006</v>
      </c>
    </row>
    <row r="1187" spans="1:2" x14ac:dyDescent="0.25">
      <c r="A1187" s="62">
        <v>15131505</v>
      </c>
      <c r="B1187" s="63" t="s">
        <v>15622</v>
      </c>
    </row>
    <row r="1188" spans="1:2" x14ac:dyDescent="0.25">
      <c r="A1188" s="62">
        <v>15131506</v>
      </c>
      <c r="B1188" s="63" t="s">
        <v>17895</v>
      </c>
    </row>
    <row r="1189" spans="1:2" x14ac:dyDescent="0.25">
      <c r="A1189" s="62">
        <v>15131601</v>
      </c>
      <c r="B1189" s="63" t="s">
        <v>12912</v>
      </c>
    </row>
    <row r="1190" spans="1:2" x14ac:dyDescent="0.25">
      <c r="A1190" s="62">
        <v>20101501</v>
      </c>
      <c r="B1190" s="63" t="s">
        <v>15955</v>
      </c>
    </row>
    <row r="1191" spans="1:2" x14ac:dyDescent="0.25">
      <c r="A1191" s="62">
        <v>20101502</v>
      </c>
      <c r="B1191" s="63" t="s">
        <v>7355</v>
      </c>
    </row>
    <row r="1192" spans="1:2" x14ac:dyDescent="0.25">
      <c r="A1192" s="62">
        <v>20101503</v>
      </c>
      <c r="B1192" s="63" t="s">
        <v>9712</v>
      </c>
    </row>
    <row r="1193" spans="1:2" x14ac:dyDescent="0.25">
      <c r="A1193" s="62">
        <v>20101504</v>
      </c>
      <c r="B1193" s="63" t="s">
        <v>17130</v>
      </c>
    </row>
    <row r="1194" spans="1:2" x14ac:dyDescent="0.25">
      <c r="A1194" s="62">
        <v>20101601</v>
      </c>
      <c r="B1194" s="63" t="s">
        <v>2030</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7576</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2413</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5002</v>
      </c>
    </row>
    <row r="1214" spans="1:2" x14ac:dyDescent="0.25">
      <c r="A1214" s="62">
        <v>20101804</v>
      </c>
      <c r="B1214" s="63" t="s">
        <v>4244</v>
      </c>
    </row>
    <row r="1215" spans="1:2" x14ac:dyDescent="0.25">
      <c r="A1215" s="62">
        <v>20101805</v>
      </c>
      <c r="B1215" s="63" t="s">
        <v>10293</v>
      </c>
    </row>
    <row r="1216" spans="1:2" x14ac:dyDescent="0.25">
      <c r="A1216" s="62">
        <v>20101901</v>
      </c>
      <c r="B1216" s="63" t="s">
        <v>4519</v>
      </c>
    </row>
    <row r="1217" spans="1:2" x14ac:dyDescent="0.25">
      <c r="A1217" s="62">
        <v>20101902</v>
      </c>
      <c r="B1217" s="63" t="s">
        <v>14580</v>
      </c>
    </row>
    <row r="1218" spans="1:2" x14ac:dyDescent="0.25">
      <c r="A1218" s="62">
        <v>20101903</v>
      </c>
      <c r="B1218" s="63" t="s">
        <v>1574</v>
      </c>
    </row>
    <row r="1219" spans="1:2" x14ac:dyDescent="0.25">
      <c r="A1219" s="62">
        <v>20102001</v>
      </c>
      <c r="B1219" s="63" t="s">
        <v>8821</v>
      </c>
    </row>
    <row r="1220" spans="1:2" x14ac:dyDescent="0.25">
      <c r="A1220" s="62">
        <v>20102002</v>
      </c>
      <c r="B1220" s="63" t="s">
        <v>8609</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15816</v>
      </c>
    </row>
    <row r="1228" spans="1:2" x14ac:dyDescent="0.25">
      <c r="A1228" s="62">
        <v>20102102</v>
      </c>
      <c r="B1228" s="63" t="s">
        <v>11953</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8083</v>
      </c>
    </row>
    <row r="1243" spans="1:2" x14ac:dyDescent="0.25">
      <c r="A1243" s="62">
        <v>20111601</v>
      </c>
      <c r="B1243" s="63" t="s">
        <v>18193</v>
      </c>
    </row>
    <row r="1244" spans="1:2" x14ac:dyDescent="0.25">
      <c r="A1244" s="62">
        <v>20111602</v>
      </c>
      <c r="B1244" s="63" t="s">
        <v>5844</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13045</v>
      </c>
    </row>
    <row r="1261" spans="1:2" x14ac:dyDescent="0.25">
      <c r="A1261" s="62">
        <v>20111701</v>
      </c>
      <c r="B1261" s="63" t="s">
        <v>6620</v>
      </c>
    </row>
    <row r="1262" spans="1:2" x14ac:dyDescent="0.25">
      <c r="A1262" s="62">
        <v>20111702</v>
      </c>
      <c r="B1262" s="63" t="s">
        <v>12991</v>
      </c>
    </row>
    <row r="1263" spans="1:2" x14ac:dyDescent="0.25">
      <c r="A1263" s="62">
        <v>20111703</v>
      </c>
      <c r="B1263" s="63" t="s">
        <v>3769</v>
      </c>
    </row>
    <row r="1264" spans="1:2" x14ac:dyDescent="0.25">
      <c r="A1264" s="62">
        <v>20111704</v>
      </c>
      <c r="B1264" s="63" t="s">
        <v>13982</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3499</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5054</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5108</v>
      </c>
    </row>
    <row r="1280" spans="1:2" x14ac:dyDescent="0.25">
      <c r="A1280" s="62">
        <v>20121011</v>
      </c>
      <c r="B1280" s="63" t="s">
        <v>8475</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13984</v>
      </c>
    </row>
    <row r="1286" spans="1:2" x14ac:dyDescent="0.25">
      <c r="A1286" s="62">
        <v>20121101</v>
      </c>
      <c r="B1286" s="63" t="s">
        <v>9706</v>
      </c>
    </row>
    <row r="1287" spans="1:2" x14ac:dyDescent="0.25">
      <c r="A1287" s="62">
        <v>20121102</v>
      </c>
      <c r="B1287" s="63" t="s">
        <v>13333</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16558</v>
      </c>
    </row>
    <row r="1296" spans="1:2" x14ac:dyDescent="0.25">
      <c r="A1296" s="62">
        <v>20121111</v>
      </c>
      <c r="B1296" s="63" t="s">
        <v>3095</v>
      </c>
    </row>
    <row r="1297" spans="1:2" x14ac:dyDescent="0.25">
      <c r="A1297" s="62">
        <v>20121112</v>
      </c>
      <c r="B1297" s="63" t="s">
        <v>8572</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3659</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10334</v>
      </c>
    </row>
    <row r="1310" spans="1:2" x14ac:dyDescent="0.25">
      <c r="A1310" s="62">
        <v>20121206</v>
      </c>
      <c r="B1310" s="63" t="s">
        <v>3360</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7412</v>
      </c>
    </row>
    <row r="1319" spans="1:2" x14ac:dyDescent="0.25">
      <c r="A1319" s="62">
        <v>20121302</v>
      </c>
      <c r="B1319" s="63" t="s">
        <v>16130</v>
      </c>
    </row>
    <row r="1320" spans="1:2" x14ac:dyDescent="0.25">
      <c r="A1320" s="62">
        <v>20121303</v>
      </c>
      <c r="B1320" s="63" t="s">
        <v>18402</v>
      </c>
    </row>
    <row r="1321" spans="1:2" x14ac:dyDescent="0.25">
      <c r="A1321" s="62">
        <v>20121304</v>
      </c>
      <c r="B1321" s="63" t="s">
        <v>14676</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2920</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13112</v>
      </c>
    </row>
    <row r="1350" spans="1:2" x14ac:dyDescent="0.25">
      <c r="A1350" s="62">
        <v>20121410</v>
      </c>
      <c r="B1350" s="63" t="s">
        <v>2492</v>
      </c>
    </row>
    <row r="1351" spans="1:2" x14ac:dyDescent="0.25">
      <c r="A1351" s="62">
        <v>20121411</v>
      </c>
      <c r="B1351" s="63" t="s">
        <v>15887</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3514</v>
      </c>
    </row>
    <row r="1358" spans="1:2" x14ac:dyDescent="0.25">
      <c r="A1358" s="62">
        <v>20121418</v>
      </c>
      <c r="B1358" s="63" t="s">
        <v>18282</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14568</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16170</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4837</v>
      </c>
    </row>
    <row r="1388" spans="1:2" x14ac:dyDescent="0.25">
      <c r="A1388" s="62">
        <v>20121603</v>
      </c>
      <c r="B1388" s="63" t="s">
        <v>14496</v>
      </c>
    </row>
    <row r="1389" spans="1:2" x14ac:dyDescent="0.25">
      <c r="A1389" s="62">
        <v>20121604</v>
      </c>
      <c r="B1389" s="63" t="s">
        <v>7573</v>
      </c>
    </row>
    <row r="1390" spans="1:2" x14ac:dyDescent="0.25">
      <c r="A1390" s="62">
        <v>20121605</v>
      </c>
      <c r="B1390" s="63" t="s">
        <v>18556</v>
      </c>
    </row>
    <row r="1391" spans="1:2" x14ac:dyDescent="0.25">
      <c r="A1391" s="62">
        <v>20121606</v>
      </c>
      <c r="B1391" s="63" t="s">
        <v>3173</v>
      </c>
    </row>
    <row r="1392" spans="1:2" x14ac:dyDescent="0.25">
      <c r="A1392" s="62">
        <v>20121607</v>
      </c>
      <c r="B1392" s="63" t="s">
        <v>13088</v>
      </c>
    </row>
    <row r="1393" spans="1:2" x14ac:dyDescent="0.25">
      <c r="A1393" s="62">
        <v>20121701</v>
      </c>
      <c r="B1393" s="63" t="s">
        <v>10713</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4501</v>
      </c>
    </row>
    <row r="1398" spans="1:2" x14ac:dyDescent="0.25">
      <c r="A1398" s="62">
        <v>20121706</v>
      </c>
      <c r="B1398" s="63" t="s">
        <v>13820</v>
      </c>
    </row>
    <row r="1399" spans="1:2" x14ac:dyDescent="0.25">
      <c r="A1399" s="62">
        <v>20121707</v>
      </c>
      <c r="B1399" s="63" t="s">
        <v>5079</v>
      </c>
    </row>
    <row r="1400" spans="1:2" x14ac:dyDescent="0.25">
      <c r="A1400" s="62">
        <v>20121708</v>
      </c>
      <c r="B1400" s="63" t="s">
        <v>8320</v>
      </c>
    </row>
    <row r="1401" spans="1:2" x14ac:dyDescent="0.25">
      <c r="A1401" s="62">
        <v>20121801</v>
      </c>
      <c r="B1401" s="63" t="s">
        <v>2191</v>
      </c>
    </row>
    <row r="1402" spans="1:2" x14ac:dyDescent="0.25">
      <c r="A1402" s="62">
        <v>20121802</v>
      </c>
      <c r="B1402" s="63" t="s">
        <v>8455</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5915</v>
      </c>
    </row>
    <row r="1408" spans="1:2" x14ac:dyDescent="0.25">
      <c r="A1408" s="62">
        <v>20121903</v>
      </c>
      <c r="B1408" s="63" t="s">
        <v>8927</v>
      </c>
    </row>
    <row r="1409" spans="1:2" x14ac:dyDescent="0.25">
      <c r="A1409" s="62">
        <v>20121904</v>
      </c>
      <c r="B1409" s="63" t="s">
        <v>1896</v>
      </c>
    </row>
    <row r="1410" spans="1:2" x14ac:dyDescent="0.25">
      <c r="A1410" s="62">
        <v>20121905</v>
      </c>
      <c r="B1410" s="63" t="s">
        <v>7836</v>
      </c>
    </row>
    <row r="1411" spans="1:2" x14ac:dyDescent="0.25">
      <c r="A1411" s="62">
        <v>20121906</v>
      </c>
      <c r="B1411" s="63" t="s">
        <v>15723</v>
      </c>
    </row>
    <row r="1412" spans="1:2" x14ac:dyDescent="0.25">
      <c r="A1412" s="62">
        <v>20121907</v>
      </c>
      <c r="B1412" s="63" t="s">
        <v>18441</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1503</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1852</v>
      </c>
    </row>
    <row r="1426" spans="1:2" x14ac:dyDescent="0.25">
      <c r="A1426" s="62">
        <v>20122101</v>
      </c>
      <c r="B1426" s="63" t="s">
        <v>8406</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7918</v>
      </c>
    </row>
    <row r="1431" spans="1:2" x14ac:dyDescent="0.25">
      <c r="A1431" s="62">
        <v>20122106</v>
      </c>
      <c r="B1431" s="63" t="s">
        <v>13818</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8450</v>
      </c>
    </row>
    <row r="1436" spans="1:2" x14ac:dyDescent="0.25">
      <c r="A1436" s="62">
        <v>20122111</v>
      </c>
      <c r="B1436" s="63" t="s">
        <v>1230</v>
      </c>
    </row>
    <row r="1437" spans="1:2" x14ac:dyDescent="0.25">
      <c r="A1437" s="62">
        <v>20122112</v>
      </c>
      <c r="B1437" s="63" t="s">
        <v>15327</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2170</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3676</v>
      </c>
    </row>
    <row r="1450" spans="1:2" x14ac:dyDescent="0.25">
      <c r="A1450" s="62">
        <v>20122210</v>
      </c>
      <c r="B1450" s="63" t="s">
        <v>13587</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13781</v>
      </c>
    </row>
    <row r="1455" spans="1:2" x14ac:dyDescent="0.25">
      <c r="A1455" s="62">
        <v>20122215</v>
      </c>
      <c r="B1455" s="63" t="s">
        <v>2200</v>
      </c>
    </row>
    <row r="1456" spans="1:2" x14ac:dyDescent="0.25">
      <c r="A1456" s="62">
        <v>20122216</v>
      </c>
      <c r="B1456" s="63" t="s">
        <v>8665</v>
      </c>
    </row>
    <row r="1457" spans="1:2" x14ac:dyDescent="0.25">
      <c r="A1457" s="62">
        <v>20122301</v>
      </c>
      <c r="B1457" s="63" t="s">
        <v>10797</v>
      </c>
    </row>
    <row r="1458" spans="1:2" x14ac:dyDescent="0.25">
      <c r="A1458" s="62">
        <v>20122302</v>
      </c>
      <c r="B1458" s="63" t="s">
        <v>18340</v>
      </c>
    </row>
    <row r="1459" spans="1:2" x14ac:dyDescent="0.25">
      <c r="A1459" s="62">
        <v>20122303</v>
      </c>
      <c r="B1459" s="63" t="s">
        <v>13516</v>
      </c>
    </row>
    <row r="1460" spans="1:2" x14ac:dyDescent="0.25">
      <c r="A1460" s="62">
        <v>20122304</v>
      </c>
      <c r="B1460" s="63" t="s">
        <v>4620</v>
      </c>
    </row>
    <row r="1461" spans="1:2" x14ac:dyDescent="0.25">
      <c r="A1461" s="62">
        <v>20122305</v>
      </c>
      <c r="B1461" s="63" t="s">
        <v>17087</v>
      </c>
    </row>
    <row r="1462" spans="1:2" x14ac:dyDescent="0.25">
      <c r="A1462" s="62">
        <v>20122306</v>
      </c>
      <c r="B1462" s="63" t="s">
        <v>4174</v>
      </c>
    </row>
    <row r="1463" spans="1:2" x14ac:dyDescent="0.25">
      <c r="A1463" s="62">
        <v>20122307</v>
      </c>
      <c r="B1463" s="63" t="s">
        <v>4917</v>
      </c>
    </row>
    <row r="1464" spans="1:2" x14ac:dyDescent="0.25">
      <c r="A1464" s="62">
        <v>20122308</v>
      </c>
      <c r="B1464" s="63" t="s">
        <v>7674</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1919</v>
      </c>
    </row>
    <row r="1469" spans="1:2" x14ac:dyDescent="0.25">
      <c r="A1469" s="62">
        <v>20122313</v>
      </c>
      <c r="B1469" s="63" t="s">
        <v>4893</v>
      </c>
    </row>
    <row r="1470" spans="1:2" x14ac:dyDescent="0.25">
      <c r="A1470" s="62">
        <v>20122314</v>
      </c>
      <c r="B1470" s="63" t="s">
        <v>14561</v>
      </c>
    </row>
    <row r="1471" spans="1:2" x14ac:dyDescent="0.25">
      <c r="A1471" s="62">
        <v>20122315</v>
      </c>
      <c r="B1471" s="63" t="s">
        <v>9694</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16466</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2434</v>
      </c>
    </row>
    <row r="1494" spans="1:2" x14ac:dyDescent="0.25">
      <c r="A1494" s="62">
        <v>20122339</v>
      </c>
      <c r="B1494" s="63" t="s">
        <v>6913</v>
      </c>
    </row>
    <row r="1495" spans="1:2" x14ac:dyDescent="0.25">
      <c r="A1495" s="62">
        <v>20122340</v>
      </c>
      <c r="B1495" s="63" t="s">
        <v>15993</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5602</v>
      </c>
    </row>
    <row r="1500" spans="1:2" x14ac:dyDescent="0.25">
      <c r="A1500" s="62">
        <v>20122345</v>
      </c>
      <c r="B1500" s="63" t="s">
        <v>15574</v>
      </c>
    </row>
    <row r="1501" spans="1:2" x14ac:dyDescent="0.25">
      <c r="A1501" s="62">
        <v>20122346</v>
      </c>
      <c r="B1501" s="63" t="s">
        <v>11861</v>
      </c>
    </row>
    <row r="1502" spans="1:2" x14ac:dyDescent="0.25">
      <c r="A1502" s="62">
        <v>20122347</v>
      </c>
      <c r="B1502" s="63" t="s">
        <v>4724</v>
      </c>
    </row>
    <row r="1503" spans="1:2" x14ac:dyDescent="0.25">
      <c r="A1503" s="62">
        <v>20122348</v>
      </c>
      <c r="B1503" s="63" t="s">
        <v>1759</v>
      </c>
    </row>
    <row r="1504" spans="1:2" x14ac:dyDescent="0.25">
      <c r="A1504" s="62">
        <v>20122349</v>
      </c>
      <c r="B1504" s="63" t="s">
        <v>7247</v>
      </c>
    </row>
    <row r="1505" spans="1:2" x14ac:dyDescent="0.25">
      <c r="A1505" s="62">
        <v>20122350</v>
      </c>
      <c r="B1505" s="63" t="s">
        <v>4318</v>
      </c>
    </row>
    <row r="1506" spans="1:2" x14ac:dyDescent="0.25">
      <c r="A1506" s="62">
        <v>20122351</v>
      </c>
      <c r="B1506" s="63" t="s">
        <v>17332</v>
      </c>
    </row>
    <row r="1507" spans="1:2" x14ac:dyDescent="0.25">
      <c r="A1507" s="62">
        <v>20122352</v>
      </c>
      <c r="B1507" s="63" t="s">
        <v>7777</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15210</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3916</v>
      </c>
    </row>
    <row r="1525" spans="1:2" x14ac:dyDescent="0.25">
      <c r="A1525" s="62">
        <v>20122504</v>
      </c>
      <c r="B1525" s="63" t="s">
        <v>7184</v>
      </c>
    </row>
    <row r="1526" spans="1:2" x14ac:dyDescent="0.25">
      <c r="A1526" s="62">
        <v>20122505</v>
      </c>
      <c r="B1526" s="63" t="s">
        <v>10455</v>
      </c>
    </row>
    <row r="1527" spans="1:2" x14ac:dyDescent="0.25">
      <c r="A1527" s="62">
        <v>20122506</v>
      </c>
      <c r="B1527" s="63" t="s">
        <v>4069</v>
      </c>
    </row>
    <row r="1528" spans="1:2" x14ac:dyDescent="0.25">
      <c r="A1528" s="62">
        <v>20122507</v>
      </c>
      <c r="B1528" s="63" t="s">
        <v>14171</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3355</v>
      </c>
    </row>
    <row r="1533" spans="1:2" x14ac:dyDescent="0.25">
      <c r="A1533" s="62">
        <v>20122512</v>
      </c>
      <c r="B1533" s="63" t="s">
        <v>6295</v>
      </c>
    </row>
    <row r="1534" spans="1:2" x14ac:dyDescent="0.25">
      <c r="A1534" s="62">
        <v>20122513</v>
      </c>
      <c r="B1534" s="63" t="s">
        <v>4700</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5272</v>
      </c>
    </row>
    <row r="1545" spans="1:2" x14ac:dyDescent="0.25">
      <c r="A1545" s="62">
        <v>20122609</v>
      </c>
      <c r="B1545" s="63" t="s">
        <v>2040</v>
      </c>
    </row>
    <row r="1546" spans="1:2" x14ac:dyDescent="0.25">
      <c r="A1546" s="62">
        <v>20122610</v>
      </c>
      <c r="B1546" s="63" t="s">
        <v>10148</v>
      </c>
    </row>
    <row r="1547" spans="1:2" x14ac:dyDescent="0.25">
      <c r="A1547" s="62">
        <v>20122611</v>
      </c>
      <c r="B1547" s="63" t="s">
        <v>8341</v>
      </c>
    </row>
    <row r="1548" spans="1:2" x14ac:dyDescent="0.25">
      <c r="A1548" s="62">
        <v>20122612</v>
      </c>
      <c r="B1548" s="63" t="s">
        <v>1710</v>
      </c>
    </row>
    <row r="1549" spans="1:2" x14ac:dyDescent="0.25">
      <c r="A1549" s="62">
        <v>20122613</v>
      </c>
      <c r="B1549" s="63" t="s">
        <v>3898</v>
      </c>
    </row>
    <row r="1550" spans="1:2" x14ac:dyDescent="0.25">
      <c r="A1550" s="62">
        <v>20122614</v>
      </c>
      <c r="B1550" s="63" t="s">
        <v>8630</v>
      </c>
    </row>
    <row r="1551" spans="1:2" x14ac:dyDescent="0.25">
      <c r="A1551" s="62">
        <v>20122615</v>
      </c>
      <c r="B1551" s="63" t="s">
        <v>18475</v>
      </c>
    </row>
    <row r="1552" spans="1:2" x14ac:dyDescent="0.25">
      <c r="A1552" s="62">
        <v>20122616</v>
      </c>
      <c r="B1552" s="63" t="s">
        <v>11182</v>
      </c>
    </row>
    <row r="1553" spans="1:2" x14ac:dyDescent="0.25">
      <c r="A1553" s="62">
        <v>20122617</v>
      </c>
      <c r="B1553" s="63" t="s">
        <v>5473</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6896</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13200</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6011</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16577</v>
      </c>
    </row>
    <row r="1583" spans="1:2" x14ac:dyDescent="0.25">
      <c r="A1583" s="62">
        <v>20122816</v>
      </c>
      <c r="B1583" s="63" t="s">
        <v>15863</v>
      </c>
    </row>
    <row r="1584" spans="1:2" x14ac:dyDescent="0.25">
      <c r="A1584" s="62">
        <v>20122817</v>
      </c>
      <c r="B1584" s="63" t="s">
        <v>9194</v>
      </c>
    </row>
    <row r="1585" spans="1:2" x14ac:dyDescent="0.25">
      <c r="A1585" s="62">
        <v>20122818</v>
      </c>
      <c r="B1585" s="63" t="s">
        <v>4301</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5912</v>
      </c>
    </row>
    <row r="1611" spans="1:2" x14ac:dyDescent="0.25">
      <c r="A1611" s="62">
        <v>20122901</v>
      </c>
      <c r="B1611" s="63" t="s">
        <v>4439</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3190</v>
      </c>
    </row>
    <row r="1626" spans="1:2" x14ac:dyDescent="0.25">
      <c r="A1626" s="62">
        <v>20131010</v>
      </c>
      <c r="B1626" s="63" t="s">
        <v>11630</v>
      </c>
    </row>
    <row r="1627" spans="1:2" x14ac:dyDescent="0.25">
      <c r="A1627" s="62">
        <v>20131101</v>
      </c>
      <c r="B1627" s="63" t="s">
        <v>980</v>
      </c>
    </row>
    <row r="1628" spans="1:2" x14ac:dyDescent="0.25">
      <c r="A1628" s="62">
        <v>20131102</v>
      </c>
      <c r="B1628" s="63" t="s">
        <v>3682</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7005</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295</v>
      </c>
    </row>
    <row r="1637" spans="1:2" x14ac:dyDescent="0.25">
      <c r="A1637" s="62">
        <v>20131303</v>
      </c>
      <c r="B1637" s="63" t="s">
        <v>3694</v>
      </c>
    </row>
    <row r="1638" spans="1:2" x14ac:dyDescent="0.25">
      <c r="A1638" s="62">
        <v>20131304</v>
      </c>
      <c r="B1638" s="63" t="s">
        <v>1704</v>
      </c>
    </row>
    <row r="1639" spans="1:2" x14ac:dyDescent="0.25">
      <c r="A1639" s="62">
        <v>20131305</v>
      </c>
      <c r="B1639" s="63" t="s">
        <v>9201</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4554</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14875</v>
      </c>
    </row>
    <row r="1654" spans="1:2" x14ac:dyDescent="0.25">
      <c r="A1654" s="62">
        <v>20141014</v>
      </c>
      <c r="B1654" s="63" t="s">
        <v>2912</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10353</v>
      </c>
    </row>
    <row r="1662" spans="1:2" x14ac:dyDescent="0.25">
      <c r="A1662" s="62">
        <v>20141701</v>
      </c>
      <c r="B1662" s="63" t="s">
        <v>15755</v>
      </c>
    </row>
    <row r="1663" spans="1:2" x14ac:dyDescent="0.25">
      <c r="A1663" s="62">
        <v>20141702</v>
      </c>
      <c r="B1663" s="63" t="s">
        <v>10773</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8992</v>
      </c>
    </row>
    <row r="1668" spans="1:2" x14ac:dyDescent="0.25">
      <c r="A1668" s="62">
        <v>20141901</v>
      </c>
      <c r="B1668" s="63" t="s">
        <v>8210</v>
      </c>
    </row>
    <row r="1669" spans="1:2" x14ac:dyDescent="0.25">
      <c r="A1669" s="62">
        <v>20142001</v>
      </c>
      <c r="B1669" s="63" t="s">
        <v>5636</v>
      </c>
    </row>
    <row r="1670" spans="1:2" x14ac:dyDescent="0.25">
      <c r="A1670" s="62">
        <v>20142101</v>
      </c>
      <c r="B1670" s="63" t="s">
        <v>16544</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4488</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10226</v>
      </c>
    </row>
    <row r="1682" spans="1:2" x14ac:dyDescent="0.25">
      <c r="A1682" s="62">
        <v>20142703</v>
      </c>
      <c r="B1682" s="63" t="s">
        <v>3251</v>
      </c>
    </row>
    <row r="1683" spans="1:2" x14ac:dyDescent="0.25">
      <c r="A1683" s="62">
        <v>20142801</v>
      </c>
      <c r="B1683" s="63" t="s">
        <v>8596</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15694</v>
      </c>
    </row>
    <row r="1689" spans="1:2" x14ac:dyDescent="0.25">
      <c r="A1689" s="62">
        <v>21101503</v>
      </c>
      <c r="B1689" s="63" t="s">
        <v>11503</v>
      </c>
    </row>
    <row r="1690" spans="1:2" x14ac:dyDescent="0.25">
      <c r="A1690" s="62">
        <v>21101504</v>
      </c>
      <c r="B1690" s="63" t="s">
        <v>13421</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15526</v>
      </c>
    </row>
    <row r="1702" spans="1:2" x14ac:dyDescent="0.25">
      <c r="A1702" s="62">
        <v>21101601</v>
      </c>
      <c r="B1702" s="63" t="s">
        <v>4828</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8016</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18804</v>
      </c>
    </row>
    <row r="1718" spans="1:2" x14ac:dyDescent="0.25">
      <c r="A1718" s="62">
        <v>21101802</v>
      </c>
      <c r="B1718" s="63" t="s">
        <v>6174</v>
      </c>
    </row>
    <row r="1719" spans="1:2" x14ac:dyDescent="0.25">
      <c r="A1719" s="62">
        <v>21101803</v>
      </c>
      <c r="B1719" s="63" t="s">
        <v>5135</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15889</v>
      </c>
    </row>
    <row r="1730" spans="1:2" x14ac:dyDescent="0.25">
      <c r="A1730" s="62">
        <v>21101906</v>
      </c>
      <c r="B1730" s="63" t="s">
        <v>15569</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9280</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14980</v>
      </c>
    </row>
    <row r="1744" spans="1:2" x14ac:dyDescent="0.25">
      <c r="A1744" s="62">
        <v>21102204</v>
      </c>
      <c r="B1744" s="63" t="s">
        <v>10650</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5162</v>
      </c>
    </row>
    <row r="1750" spans="1:2" x14ac:dyDescent="0.25">
      <c r="A1750" s="62">
        <v>21102303</v>
      </c>
      <c r="B1750" s="63" t="s">
        <v>8395</v>
      </c>
    </row>
    <row r="1751" spans="1:2" x14ac:dyDescent="0.25">
      <c r="A1751" s="62">
        <v>21102304</v>
      </c>
      <c r="B1751" s="63" t="s">
        <v>3870</v>
      </c>
    </row>
    <row r="1752" spans="1:2" x14ac:dyDescent="0.25">
      <c r="A1752" s="62">
        <v>21102401</v>
      </c>
      <c r="B1752" s="63" t="s">
        <v>8160</v>
      </c>
    </row>
    <row r="1753" spans="1:2" x14ac:dyDescent="0.25">
      <c r="A1753" s="62">
        <v>21102402</v>
      </c>
      <c r="B1753" s="63" t="s">
        <v>3485</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4607</v>
      </c>
    </row>
    <row r="1758" spans="1:2" x14ac:dyDescent="0.25">
      <c r="A1758" s="62">
        <v>21111503</v>
      </c>
      <c r="B1758" s="63" t="s">
        <v>814</v>
      </c>
    </row>
    <row r="1759" spans="1:2" x14ac:dyDescent="0.25">
      <c r="A1759" s="62">
        <v>21111504</v>
      </c>
      <c r="B1759" s="63" t="s">
        <v>7574</v>
      </c>
    </row>
    <row r="1760" spans="1:2" x14ac:dyDescent="0.25">
      <c r="A1760" s="62">
        <v>21111506</v>
      </c>
      <c r="B1760" s="63" t="s">
        <v>3058</v>
      </c>
    </row>
    <row r="1761" spans="1:2" x14ac:dyDescent="0.25">
      <c r="A1761" s="62">
        <v>21111507</v>
      </c>
      <c r="B1761" s="63" t="s">
        <v>15403</v>
      </c>
    </row>
    <row r="1762" spans="1:2" x14ac:dyDescent="0.25">
      <c r="A1762" s="62">
        <v>21111508</v>
      </c>
      <c r="B1762" s="63" t="s">
        <v>11491</v>
      </c>
    </row>
    <row r="1763" spans="1:2" x14ac:dyDescent="0.25">
      <c r="A1763" s="62">
        <v>21111601</v>
      </c>
      <c r="B1763" s="63" t="s">
        <v>115</v>
      </c>
    </row>
    <row r="1764" spans="1:2" x14ac:dyDescent="0.25">
      <c r="A1764" s="62">
        <v>21111602</v>
      </c>
      <c r="B1764" s="63" t="s">
        <v>2753</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1960</v>
      </c>
    </row>
    <row r="1769" spans="1:2" x14ac:dyDescent="0.25">
      <c r="A1769" s="62">
        <v>22101507</v>
      </c>
      <c r="B1769" s="63" t="s">
        <v>5300</v>
      </c>
    </row>
    <row r="1770" spans="1:2" x14ac:dyDescent="0.25">
      <c r="A1770" s="62">
        <v>22101508</v>
      </c>
      <c r="B1770" s="63" t="s">
        <v>3468</v>
      </c>
    </row>
    <row r="1771" spans="1:2" x14ac:dyDescent="0.25">
      <c r="A1771" s="62">
        <v>22101509</v>
      </c>
      <c r="B1771" s="63" t="s">
        <v>1411</v>
      </c>
    </row>
    <row r="1772" spans="1:2" x14ac:dyDescent="0.25">
      <c r="A1772" s="62">
        <v>22101511</v>
      </c>
      <c r="B1772" s="63" t="s">
        <v>2175</v>
      </c>
    </row>
    <row r="1773" spans="1:2" x14ac:dyDescent="0.25">
      <c r="A1773" s="62">
        <v>22101513</v>
      </c>
      <c r="B1773" s="63" t="s">
        <v>14122</v>
      </c>
    </row>
    <row r="1774" spans="1:2" x14ac:dyDescent="0.25">
      <c r="A1774" s="62">
        <v>22101514</v>
      </c>
      <c r="B1774" s="63" t="s">
        <v>4874</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9137</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3378</v>
      </c>
    </row>
    <row r="1795" spans="1:2" x14ac:dyDescent="0.25">
      <c r="A1795" s="62">
        <v>22101604</v>
      </c>
      <c r="B1795" s="63" t="s">
        <v>4152</v>
      </c>
    </row>
    <row r="1796" spans="1:2" x14ac:dyDescent="0.25">
      <c r="A1796" s="62">
        <v>22101605</v>
      </c>
      <c r="B1796" s="63" t="s">
        <v>1922</v>
      </c>
    </row>
    <row r="1797" spans="1:2" x14ac:dyDescent="0.25">
      <c r="A1797" s="62">
        <v>22101606</v>
      </c>
      <c r="B1797" s="63" t="s">
        <v>3311</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10411</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4533</v>
      </c>
    </row>
    <row r="1808" spans="1:2" x14ac:dyDescent="0.25">
      <c r="A1808" s="62">
        <v>22101617</v>
      </c>
      <c r="B1808" s="63" t="s">
        <v>8204</v>
      </c>
    </row>
    <row r="1809" spans="1:2" x14ac:dyDescent="0.25">
      <c r="A1809" s="62">
        <v>22101618</v>
      </c>
      <c r="B1809" s="63" t="s">
        <v>1913</v>
      </c>
    </row>
    <row r="1810" spans="1:2" x14ac:dyDescent="0.25">
      <c r="A1810" s="62">
        <v>22101619</v>
      </c>
      <c r="B1810" s="63" t="s">
        <v>15899</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13123</v>
      </c>
    </row>
    <row r="1816" spans="1:2" x14ac:dyDescent="0.25">
      <c r="A1816" s="62">
        <v>22101705</v>
      </c>
      <c r="B1816" s="63" t="s">
        <v>9786</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5035</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15351</v>
      </c>
    </row>
    <row r="1831" spans="1:2" x14ac:dyDescent="0.25">
      <c r="A1831" s="62">
        <v>22101720</v>
      </c>
      <c r="B1831" s="63" t="s">
        <v>12452</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5310</v>
      </c>
    </row>
    <row r="1840" spans="1:2" x14ac:dyDescent="0.25">
      <c r="A1840" s="62">
        <v>22101905</v>
      </c>
      <c r="B1840" s="63" t="s">
        <v>5570</v>
      </c>
    </row>
    <row r="1841" spans="1:2" x14ac:dyDescent="0.25">
      <c r="A1841" s="62">
        <v>22101906</v>
      </c>
      <c r="B1841" s="63" t="s">
        <v>10839</v>
      </c>
    </row>
    <row r="1842" spans="1:2" x14ac:dyDescent="0.25">
      <c r="A1842" s="62">
        <v>22101907</v>
      </c>
      <c r="B1842" s="63" t="s">
        <v>8197</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8093</v>
      </c>
    </row>
    <row r="1860" spans="1:2" x14ac:dyDescent="0.25">
      <c r="A1860" s="62">
        <v>23101517</v>
      </c>
      <c r="B1860" s="63" t="s">
        <v>13980</v>
      </c>
    </row>
    <row r="1861" spans="1:2" x14ac:dyDescent="0.25">
      <c r="A1861" s="62">
        <v>23101518</v>
      </c>
      <c r="B1861" s="63" t="s">
        <v>8850</v>
      </c>
    </row>
    <row r="1862" spans="1:2" x14ac:dyDescent="0.25">
      <c r="A1862" s="62">
        <v>23101519</v>
      </c>
      <c r="B1862" s="63" t="s">
        <v>4260</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5379</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4565</v>
      </c>
    </row>
    <row r="1871" spans="1:2" x14ac:dyDescent="0.25">
      <c r="A1871" s="62">
        <v>23111506</v>
      </c>
      <c r="B1871" s="63" t="s">
        <v>14426</v>
      </c>
    </row>
    <row r="1872" spans="1:2" x14ac:dyDescent="0.25">
      <c r="A1872" s="62">
        <v>23111507</v>
      </c>
      <c r="B1872" s="63" t="s">
        <v>17914</v>
      </c>
    </row>
    <row r="1873" spans="1:2" x14ac:dyDescent="0.25">
      <c r="A1873" s="62">
        <v>23111601</v>
      </c>
      <c r="B1873" s="63" t="s">
        <v>13259</v>
      </c>
    </row>
    <row r="1874" spans="1:2" x14ac:dyDescent="0.25">
      <c r="A1874" s="62">
        <v>23111602</v>
      </c>
      <c r="B1874" s="63" t="s">
        <v>12198</v>
      </c>
    </row>
    <row r="1875" spans="1:2" x14ac:dyDescent="0.25">
      <c r="A1875" s="62">
        <v>23111603</v>
      </c>
      <c r="B1875" s="63" t="s">
        <v>2471</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8667</v>
      </c>
    </row>
    <row r="1883" spans="1:2" x14ac:dyDescent="0.25">
      <c r="A1883" s="62">
        <v>23121505</v>
      </c>
      <c r="B1883" s="63" t="s">
        <v>667</v>
      </c>
    </row>
    <row r="1884" spans="1:2" x14ac:dyDescent="0.25">
      <c r="A1884" s="62">
        <v>23121506</v>
      </c>
      <c r="B1884" s="63" t="s">
        <v>13593</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4381</v>
      </c>
    </row>
    <row r="1890" spans="1:2" x14ac:dyDescent="0.25">
      <c r="A1890" s="62">
        <v>23121602</v>
      </c>
      <c r="B1890" s="63" t="s">
        <v>8521</v>
      </c>
    </row>
    <row r="1891" spans="1:2" x14ac:dyDescent="0.25">
      <c r="A1891" s="62">
        <v>23121603</v>
      </c>
      <c r="B1891" s="63" t="s">
        <v>4608</v>
      </c>
    </row>
    <row r="1892" spans="1:2" x14ac:dyDescent="0.25">
      <c r="A1892" s="62">
        <v>23121604</v>
      </c>
      <c r="B1892" s="63" t="s">
        <v>12581</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8788</v>
      </c>
    </row>
    <row r="1899" spans="1:2" x14ac:dyDescent="0.25">
      <c r="A1899" s="62">
        <v>23121611</v>
      </c>
      <c r="B1899" s="63" t="s">
        <v>10400</v>
      </c>
    </row>
    <row r="1900" spans="1:2" x14ac:dyDescent="0.25">
      <c r="A1900" s="62">
        <v>23121612</v>
      </c>
      <c r="B1900" s="63" t="s">
        <v>17586</v>
      </c>
    </row>
    <row r="1901" spans="1:2" x14ac:dyDescent="0.25">
      <c r="A1901" s="62">
        <v>23121613</v>
      </c>
      <c r="B1901" s="63" t="s">
        <v>4686</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10417</v>
      </c>
    </row>
    <row r="1908" spans="1:2" x14ac:dyDescent="0.25">
      <c r="A1908" s="62">
        <v>23131505</v>
      </c>
      <c r="B1908" s="63" t="s">
        <v>13539</v>
      </c>
    </row>
    <row r="1909" spans="1:2" x14ac:dyDescent="0.25">
      <c r="A1909" s="62">
        <v>23131506</v>
      </c>
      <c r="B1909" s="63" t="s">
        <v>6770</v>
      </c>
    </row>
    <row r="1910" spans="1:2" x14ac:dyDescent="0.25">
      <c r="A1910" s="62">
        <v>23131507</v>
      </c>
      <c r="B1910" s="63" t="s">
        <v>9507</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4474</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15727</v>
      </c>
    </row>
    <row r="1923" spans="1:2" x14ac:dyDescent="0.25">
      <c r="A1923" s="62">
        <v>23131701</v>
      </c>
      <c r="B1923" s="63" t="s">
        <v>10927</v>
      </c>
    </row>
    <row r="1924" spans="1:2" x14ac:dyDescent="0.25">
      <c r="A1924" s="62">
        <v>23131702</v>
      </c>
      <c r="B1924" s="63" t="s">
        <v>14562</v>
      </c>
    </row>
    <row r="1925" spans="1:2" x14ac:dyDescent="0.25">
      <c r="A1925" s="62">
        <v>23131703</v>
      </c>
      <c r="B1925" s="63" t="s">
        <v>854</v>
      </c>
    </row>
    <row r="1926" spans="1:2" x14ac:dyDescent="0.25">
      <c r="A1926" s="62">
        <v>23131704</v>
      </c>
      <c r="B1926" s="63" t="s">
        <v>4872</v>
      </c>
    </row>
    <row r="1927" spans="1:2" x14ac:dyDescent="0.25">
      <c r="A1927" s="62">
        <v>23141601</v>
      </c>
      <c r="B1927" s="63" t="s">
        <v>16193</v>
      </c>
    </row>
    <row r="1928" spans="1:2" x14ac:dyDescent="0.25">
      <c r="A1928" s="62">
        <v>23141602</v>
      </c>
      <c r="B1928" s="63" t="s">
        <v>16360</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5014</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15309</v>
      </c>
    </row>
    <row r="1958" spans="1:2" x14ac:dyDescent="0.25">
      <c r="A1958" s="62">
        <v>23151701</v>
      </c>
      <c r="B1958" s="63" t="s">
        <v>12305</v>
      </c>
    </row>
    <row r="1959" spans="1:2" x14ac:dyDescent="0.25">
      <c r="A1959" s="62">
        <v>23151702</v>
      </c>
      <c r="B1959" s="63" t="s">
        <v>14032</v>
      </c>
    </row>
    <row r="1960" spans="1:2" x14ac:dyDescent="0.25">
      <c r="A1960" s="62">
        <v>23151703</v>
      </c>
      <c r="B1960" s="63" t="s">
        <v>1080</v>
      </c>
    </row>
    <row r="1961" spans="1:2" x14ac:dyDescent="0.25">
      <c r="A1961" s="62">
        <v>23151704</v>
      </c>
      <c r="B1961" s="63" t="s">
        <v>2041</v>
      </c>
    </row>
    <row r="1962" spans="1:2" x14ac:dyDescent="0.25">
      <c r="A1962" s="62">
        <v>23151705</v>
      </c>
      <c r="B1962" s="63" t="s">
        <v>8407</v>
      </c>
    </row>
    <row r="1963" spans="1:2" x14ac:dyDescent="0.25">
      <c r="A1963" s="62">
        <v>23151801</v>
      </c>
      <c r="B1963" s="63" t="s">
        <v>7753</v>
      </c>
    </row>
    <row r="1964" spans="1:2" x14ac:dyDescent="0.25">
      <c r="A1964" s="62">
        <v>23151802</v>
      </c>
      <c r="B1964" s="63" t="s">
        <v>13774</v>
      </c>
    </row>
    <row r="1965" spans="1:2" x14ac:dyDescent="0.25">
      <c r="A1965" s="62">
        <v>23151803</v>
      </c>
      <c r="B1965" s="63" t="s">
        <v>15945</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4438</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4523</v>
      </c>
    </row>
    <row r="1983" spans="1:2" x14ac:dyDescent="0.25">
      <c r="A1983" s="62">
        <v>23151822</v>
      </c>
      <c r="B1983" s="63" t="s">
        <v>11854</v>
      </c>
    </row>
    <row r="1984" spans="1:2" x14ac:dyDescent="0.25">
      <c r="A1984" s="62">
        <v>23151823</v>
      </c>
      <c r="B1984" s="63" t="s">
        <v>13140</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5410</v>
      </c>
    </row>
    <row r="1992" spans="1:2" x14ac:dyDescent="0.25">
      <c r="A1992" s="62">
        <v>23152002</v>
      </c>
      <c r="B1992" s="63" t="s">
        <v>16859</v>
      </c>
    </row>
    <row r="1993" spans="1:2" x14ac:dyDescent="0.25">
      <c r="A1993" s="62">
        <v>23152101</v>
      </c>
      <c r="B1993" s="63" t="s">
        <v>11190</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15295</v>
      </c>
    </row>
    <row r="2005" spans="1:2" x14ac:dyDescent="0.25">
      <c r="A2005" s="62">
        <v>23152903</v>
      </c>
      <c r="B2005" s="63" t="s">
        <v>18585</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4576</v>
      </c>
    </row>
    <row r="2012" spans="1:2" x14ac:dyDescent="0.25">
      <c r="A2012" s="62">
        <v>23153004</v>
      </c>
      <c r="B2012" s="63" t="s">
        <v>7017</v>
      </c>
    </row>
    <row r="2013" spans="1:2" x14ac:dyDescent="0.25">
      <c r="A2013" s="62">
        <v>23153005</v>
      </c>
      <c r="B2013" s="63" t="s">
        <v>6426</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2194</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3455</v>
      </c>
    </row>
    <row r="2023" spans="1:2" x14ac:dyDescent="0.25">
      <c r="A2023" s="62">
        <v>23153015</v>
      </c>
      <c r="B2023" s="63" t="s">
        <v>6346</v>
      </c>
    </row>
    <row r="2024" spans="1:2" x14ac:dyDescent="0.25">
      <c r="A2024" s="62">
        <v>23153016</v>
      </c>
      <c r="B2024" s="63" t="s">
        <v>8099</v>
      </c>
    </row>
    <row r="2025" spans="1:2" x14ac:dyDescent="0.25">
      <c r="A2025" s="62">
        <v>23153017</v>
      </c>
      <c r="B2025" s="63" t="s">
        <v>10851</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4830</v>
      </c>
    </row>
    <row r="2032" spans="1:2" x14ac:dyDescent="0.25">
      <c r="A2032" s="62">
        <v>23153024</v>
      </c>
      <c r="B2032" s="63" t="s">
        <v>15120</v>
      </c>
    </row>
    <row r="2033" spans="1:2" x14ac:dyDescent="0.25">
      <c r="A2033" s="62">
        <v>23153025</v>
      </c>
      <c r="B2033" s="63" t="s">
        <v>15112</v>
      </c>
    </row>
    <row r="2034" spans="1:2" x14ac:dyDescent="0.25">
      <c r="A2034" s="62">
        <v>23153026</v>
      </c>
      <c r="B2034" s="63" t="s">
        <v>10631</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4323</v>
      </c>
    </row>
    <row r="2044" spans="1:2" x14ac:dyDescent="0.25">
      <c r="A2044" s="62">
        <v>23153036</v>
      </c>
      <c r="B2044" s="63" t="s">
        <v>13916</v>
      </c>
    </row>
    <row r="2045" spans="1:2" x14ac:dyDescent="0.25">
      <c r="A2045" s="62">
        <v>23153037</v>
      </c>
      <c r="B2045" s="63" t="s">
        <v>3032</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7399</v>
      </c>
    </row>
    <row r="2057" spans="1:2" x14ac:dyDescent="0.25">
      <c r="A2057" s="62">
        <v>23153137</v>
      </c>
      <c r="B2057" s="63" t="s">
        <v>4663</v>
      </c>
    </row>
    <row r="2058" spans="1:2" x14ac:dyDescent="0.25">
      <c r="A2058" s="62">
        <v>23153138</v>
      </c>
      <c r="B2058" s="63" t="s">
        <v>309</v>
      </c>
    </row>
    <row r="2059" spans="1:2" x14ac:dyDescent="0.25">
      <c r="A2059" s="62">
        <v>23153139</v>
      </c>
      <c r="B2059" s="63" t="s">
        <v>14844</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4701</v>
      </c>
    </row>
    <row r="2067" spans="1:2" x14ac:dyDescent="0.25">
      <c r="A2067" s="62">
        <v>23153303</v>
      </c>
      <c r="B2067" s="63" t="s">
        <v>7735</v>
      </c>
    </row>
    <row r="2068" spans="1:2" x14ac:dyDescent="0.25">
      <c r="A2068" s="62">
        <v>23153305</v>
      </c>
      <c r="B2068" s="63" t="s">
        <v>3829</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16113</v>
      </c>
    </row>
    <row r="2087" spans="1:2" x14ac:dyDescent="0.25">
      <c r="A2087" s="62">
        <v>23153411</v>
      </c>
      <c r="B2087" s="63" t="s">
        <v>10649</v>
      </c>
    </row>
    <row r="2088" spans="1:2" x14ac:dyDescent="0.25">
      <c r="A2088" s="62">
        <v>23153412</v>
      </c>
      <c r="B2088" s="63" t="s">
        <v>5297</v>
      </c>
    </row>
    <row r="2089" spans="1:2" x14ac:dyDescent="0.25">
      <c r="A2089" s="62">
        <v>23153413</v>
      </c>
      <c r="B2089" s="63" t="s">
        <v>3895</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8095</v>
      </c>
    </row>
    <row r="2104" spans="1:2" x14ac:dyDescent="0.25">
      <c r="A2104" s="62">
        <v>23161503</v>
      </c>
      <c r="B2104" s="63" t="s">
        <v>5808</v>
      </c>
    </row>
    <row r="2105" spans="1:2" x14ac:dyDescent="0.25">
      <c r="A2105" s="62">
        <v>23161504</v>
      </c>
      <c r="B2105" s="63" t="s">
        <v>3113</v>
      </c>
    </row>
    <row r="2106" spans="1:2" x14ac:dyDescent="0.25">
      <c r="A2106" s="62">
        <v>23161506</v>
      </c>
      <c r="B2106" s="63" t="s">
        <v>10688</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15139</v>
      </c>
    </row>
    <row r="2117" spans="1:2" x14ac:dyDescent="0.25">
      <c r="A2117" s="62">
        <v>23161602</v>
      </c>
      <c r="B2117" s="63" t="s">
        <v>17817</v>
      </c>
    </row>
    <row r="2118" spans="1:2" x14ac:dyDescent="0.25">
      <c r="A2118" s="62">
        <v>23161603</v>
      </c>
      <c r="B2118" s="63" t="s">
        <v>4117</v>
      </c>
    </row>
    <row r="2119" spans="1:2" x14ac:dyDescent="0.25">
      <c r="A2119" s="62">
        <v>23161605</v>
      </c>
      <c r="B2119" s="63" t="s">
        <v>8296</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13402</v>
      </c>
    </row>
    <row r="2124" spans="1:2" x14ac:dyDescent="0.25">
      <c r="A2124" s="62">
        <v>23171502</v>
      </c>
      <c r="B2124" s="63" t="s">
        <v>1920</v>
      </c>
    </row>
    <row r="2125" spans="1:2" x14ac:dyDescent="0.25">
      <c r="A2125" s="62">
        <v>23171504</v>
      </c>
      <c r="B2125" s="63" t="s">
        <v>4754</v>
      </c>
    </row>
    <row r="2126" spans="1:2" x14ac:dyDescent="0.25">
      <c r="A2126" s="62">
        <v>23171505</v>
      </c>
      <c r="B2126" s="63" t="s">
        <v>15080</v>
      </c>
    </row>
    <row r="2127" spans="1:2" x14ac:dyDescent="0.25">
      <c r="A2127" s="62">
        <v>23171506</v>
      </c>
      <c r="B2127" s="63" t="s">
        <v>2368</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4754</v>
      </c>
    </row>
    <row r="2138" spans="1:2" x14ac:dyDescent="0.25">
      <c r="A2138" s="62">
        <v>23171518</v>
      </c>
      <c r="B2138" s="63" t="s">
        <v>6825</v>
      </c>
    </row>
    <row r="2139" spans="1:2" x14ac:dyDescent="0.25">
      <c r="A2139" s="62">
        <v>23171519</v>
      </c>
      <c r="B2139" s="63" t="s">
        <v>15872</v>
      </c>
    </row>
    <row r="2140" spans="1:2" x14ac:dyDescent="0.25">
      <c r="A2140" s="62">
        <v>23171520</v>
      </c>
      <c r="B2140" s="63" t="s">
        <v>7456</v>
      </c>
    </row>
    <row r="2141" spans="1:2" x14ac:dyDescent="0.25">
      <c r="A2141" s="62">
        <v>23171521</v>
      </c>
      <c r="B2141" s="63" t="s">
        <v>13409</v>
      </c>
    </row>
    <row r="2142" spans="1:2" x14ac:dyDescent="0.25">
      <c r="A2142" s="62">
        <v>23171522</v>
      </c>
      <c r="B2142" s="63" t="s">
        <v>15974</v>
      </c>
    </row>
    <row r="2143" spans="1:2" x14ac:dyDescent="0.25">
      <c r="A2143" s="62">
        <v>23171523</v>
      </c>
      <c r="B2143" s="63" t="s">
        <v>7386</v>
      </c>
    </row>
    <row r="2144" spans="1:2" x14ac:dyDescent="0.25">
      <c r="A2144" s="62">
        <v>23171524</v>
      </c>
      <c r="B2144" s="63" t="s">
        <v>10220</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10315</v>
      </c>
    </row>
    <row r="2152" spans="1:2" x14ac:dyDescent="0.25">
      <c r="A2152" s="62">
        <v>23171532</v>
      </c>
      <c r="B2152" s="63" t="s">
        <v>6737</v>
      </c>
    </row>
    <row r="2153" spans="1:2" x14ac:dyDescent="0.25">
      <c r="A2153" s="62">
        <v>23171533</v>
      </c>
      <c r="B2153" s="63" t="s">
        <v>13599</v>
      </c>
    </row>
    <row r="2154" spans="1:2" x14ac:dyDescent="0.25">
      <c r="A2154" s="62">
        <v>23171534</v>
      </c>
      <c r="B2154" s="63" t="s">
        <v>1683</v>
      </c>
    </row>
    <row r="2155" spans="1:2" x14ac:dyDescent="0.25">
      <c r="A2155" s="62">
        <v>23171535</v>
      </c>
      <c r="B2155" s="63" t="s">
        <v>4822</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12165</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5041</v>
      </c>
    </row>
    <row r="2169" spans="1:2" x14ac:dyDescent="0.25">
      <c r="A2169" s="62">
        <v>23171609</v>
      </c>
      <c r="B2169" s="63" t="s">
        <v>5425</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14694</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1496</v>
      </c>
    </row>
    <row r="2186" spans="1:2" x14ac:dyDescent="0.25">
      <c r="A2186" s="62">
        <v>23171703</v>
      </c>
      <c r="B2186" s="63" t="s">
        <v>2654</v>
      </c>
    </row>
    <row r="2187" spans="1:2" x14ac:dyDescent="0.25">
      <c r="A2187" s="62">
        <v>23171704</v>
      </c>
      <c r="B2187" s="63" t="s">
        <v>14708</v>
      </c>
    </row>
    <row r="2188" spans="1:2" x14ac:dyDescent="0.25">
      <c r="A2188" s="62">
        <v>23171705</v>
      </c>
      <c r="B2188" s="63" t="s">
        <v>5543</v>
      </c>
    </row>
    <row r="2189" spans="1:2" x14ac:dyDescent="0.25">
      <c r="A2189" s="62">
        <v>23171706</v>
      </c>
      <c r="B2189" s="63" t="s">
        <v>15186</v>
      </c>
    </row>
    <row r="2190" spans="1:2" x14ac:dyDescent="0.25">
      <c r="A2190" s="62">
        <v>23171707</v>
      </c>
      <c r="B2190" s="63" t="s">
        <v>9212</v>
      </c>
    </row>
    <row r="2191" spans="1:2" x14ac:dyDescent="0.25">
      <c r="A2191" s="62">
        <v>23171708</v>
      </c>
      <c r="B2191" s="63" t="s">
        <v>14782</v>
      </c>
    </row>
    <row r="2192" spans="1:2" x14ac:dyDescent="0.25">
      <c r="A2192" s="62">
        <v>23171801</v>
      </c>
      <c r="B2192" s="63" t="s">
        <v>5113</v>
      </c>
    </row>
    <row r="2193" spans="1:2" x14ac:dyDescent="0.25">
      <c r="A2193" s="62">
        <v>23171802</v>
      </c>
      <c r="B2193" s="63" t="s">
        <v>5555</v>
      </c>
    </row>
    <row r="2194" spans="1:2" x14ac:dyDescent="0.25">
      <c r="A2194" s="62">
        <v>23171803</v>
      </c>
      <c r="B2194" s="63" t="s">
        <v>9948</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2022</v>
      </c>
    </row>
    <row r="2206" spans="1:2" x14ac:dyDescent="0.25">
      <c r="A2206" s="62">
        <v>23172003</v>
      </c>
      <c r="B2206" s="63" t="s">
        <v>14455</v>
      </c>
    </row>
    <row r="2207" spans="1:2" x14ac:dyDescent="0.25">
      <c r="A2207" s="62">
        <v>23172005</v>
      </c>
      <c r="B2207" s="63" t="s">
        <v>10077</v>
      </c>
    </row>
    <row r="2208" spans="1:2" x14ac:dyDescent="0.25">
      <c r="A2208" s="62">
        <v>23172006</v>
      </c>
      <c r="B2208" s="63" t="s">
        <v>1379</v>
      </c>
    </row>
    <row r="2209" spans="1:2" x14ac:dyDescent="0.25">
      <c r="A2209" s="62">
        <v>23172007</v>
      </c>
      <c r="B2209" s="63" t="s">
        <v>4866</v>
      </c>
    </row>
    <row r="2210" spans="1:2" x14ac:dyDescent="0.25">
      <c r="A2210" s="62">
        <v>23172008</v>
      </c>
      <c r="B2210" s="63" t="s">
        <v>11054</v>
      </c>
    </row>
    <row r="2211" spans="1:2" x14ac:dyDescent="0.25">
      <c r="A2211" s="62">
        <v>23172009</v>
      </c>
      <c r="B2211" s="63" t="s">
        <v>15143</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14782</v>
      </c>
    </row>
    <row r="2218" spans="1:2" x14ac:dyDescent="0.25">
      <c r="A2218" s="62">
        <v>23181501</v>
      </c>
      <c r="B2218" s="63" t="s">
        <v>8013</v>
      </c>
    </row>
    <row r="2219" spans="1:2" x14ac:dyDescent="0.25">
      <c r="A2219" s="62">
        <v>23181502</v>
      </c>
      <c r="B2219" s="63" t="s">
        <v>10450</v>
      </c>
    </row>
    <row r="2220" spans="1:2" x14ac:dyDescent="0.25">
      <c r="A2220" s="62">
        <v>23181504</v>
      </c>
      <c r="B2220" s="63" t="s">
        <v>6771</v>
      </c>
    </row>
    <row r="2221" spans="1:2" x14ac:dyDescent="0.25">
      <c r="A2221" s="62">
        <v>23181505</v>
      </c>
      <c r="B2221" s="63" t="s">
        <v>15383</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4988</v>
      </c>
    </row>
    <row r="2229" spans="1:2" x14ac:dyDescent="0.25">
      <c r="A2229" s="62">
        <v>23181513</v>
      </c>
      <c r="B2229" s="63" t="s">
        <v>3759</v>
      </c>
    </row>
    <row r="2230" spans="1:2" x14ac:dyDescent="0.25">
      <c r="A2230" s="62">
        <v>23181601</v>
      </c>
      <c r="B2230" s="63" t="s">
        <v>16268</v>
      </c>
    </row>
    <row r="2231" spans="1:2" x14ac:dyDescent="0.25">
      <c r="A2231" s="62">
        <v>23181602</v>
      </c>
      <c r="B2231" s="63" t="s">
        <v>13633</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13558</v>
      </c>
    </row>
    <row r="2238" spans="1:2" x14ac:dyDescent="0.25">
      <c r="A2238" s="62">
        <v>23181703</v>
      </c>
      <c r="B2238" s="63" t="s">
        <v>9426</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2332</v>
      </c>
    </row>
    <row r="2244" spans="1:2" x14ac:dyDescent="0.25">
      <c r="A2244" s="62">
        <v>23191001</v>
      </c>
      <c r="B2244" s="63" t="s">
        <v>15928</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15702</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9261</v>
      </c>
    </row>
    <row r="2275" spans="1:2" x14ac:dyDescent="0.25">
      <c r="A2275" s="62">
        <v>23231301</v>
      </c>
      <c r="B2275" s="63" t="s">
        <v>5127</v>
      </c>
    </row>
    <row r="2276" spans="1:2" x14ac:dyDescent="0.25">
      <c r="A2276" s="62">
        <v>23231302</v>
      </c>
      <c r="B2276" s="63" t="s">
        <v>9392</v>
      </c>
    </row>
    <row r="2277" spans="1:2" x14ac:dyDescent="0.25">
      <c r="A2277" s="62">
        <v>23231401</v>
      </c>
      <c r="B2277" s="63" t="s">
        <v>14062</v>
      </c>
    </row>
    <row r="2278" spans="1:2" x14ac:dyDescent="0.25">
      <c r="A2278" s="62">
        <v>23231402</v>
      </c>
      <c r="B2278" s="63" t="s">
        <v>15486</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8697</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4827</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2051</v>
      </c>
    </row>
    <row r="2299" spans="1:2" x14ac:dyDescent="0.25">
      <c r="A2299" s="62">
        <v>24101509</v>
      </c>
      <c r="B2299" s="63" t="s">
        <v>4505</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4371</v>
      </c>
    </row>
    <row r="2307" spans="1:2" x14ac:dyDescent="0.25">
      <c r="A2307" s="62">
        <v>24101605</v>
      </c>
      <c r="B2307" s="63" t="s">
        <v>7213</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9681</v>
      </c>
    </row>
    <row r="2321" spans="1:2" x14ac:dyDescent="0.25">
      <c r="A2321" s="62">
        <v>24101620</v>
      </c>
      <c r="B2321" s="63" t="s">
        <v>14590</v>
      </c>
    </row>
    <row r="2322" spans="1:2" x14ac:dyDescent="0.25">
      <c r="A2322" s="62">
        <v>24101621</v>
      </c>
      <c r="B2322" s="63" t="s">
        <v>5013</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2459</v>
      </c>
    </row>
    <row r="2331" spans="1:2" x14ac:dyDescent="0.25">
      <c r="A2331" s="62">
        <v>24101630</v>
      </c>
      <c r="B2331" s="63" t="s">
        <v>7631</v>
      </c>
    </row>
    <row r="2332" spans="1:2" x14ac:dyDescent="0.25">
      <c r="A2332" s="62">
        <v>24101631</v>
      </c>
      <c r="B2332" s="63" t="s">
        <v>13193</v>
      </c>
    </row>
    <row r="2333" spans="1:2" x14ac:dyDescent="0.25">
      <c r="A2333" s="62">
        <v>24101632</v>
      </c>
      <c r="B2333" s="63" t="s">
        <v>4975</v>
      </c>
    </row>
    <row r="2334" spans="1:2" x14ac:dyDescent="0.25">
      <c r="A2334" s="62">
        <v>24101633</v>
      </c>
      <c r="B2334" s="63" t="s">
        <v>1944</v>
      </c>
    </row>
    <row r="2335" spans="1:2" x14ac:dyDescent="0.25">
      <c r="A2335" s="62">
        <v>24101634</v>
      </c>
      <c r="B2335" s="63" t="s">
        <v>14886</v>
      </c>
    </row>
    <row r="2336" spans="1:2" x14ac:dyDescent="0.25">
      <c r="A2336" s="62">
        <v>24101701</v>
      </c>
      <c r="B2336" s="63" t="s">
        <v>2523</v>
      </c>
    </row>
    <row r="2337" spans="1:2" x14ac:dyDescent="0.25">
      <c r="A2337" s="62">
        <v>24101702</v>
      </c>
      <c r="B2337" s="63" t="s">
        <v>998</v>
      </c>
    </row>
    <row r="2338" spans="1:2" x14ac:dyDescent="0.25">
      <c r="A2338" s="62">
        <v>24101703</v>
      </c>
      <c r="B2338" s="63" t="s">
        <v>9789</v>
      </c>
    </row>
    <row r="2339" spans="1:2" x14ac:dyDescent="0.25">
      <c r="A2339" s="62">
        <v>24101704</v>
      </c>
      <c r="B2339" s="63" t="s">
        <v>13675</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9610</v>
      </c>
    </row>
    <row r="2344" spans="1:2" x14ac:dyDescent="0.25">
      <c r="A2344" s="62">
        <v>24101709</v>
      </c>
      <c r="B2344" s="63" t="s">
        <v>2132</v>
      </c>
    </row>
    <row r="2345" spans="1:2" x14ac:dyDescent="0.25">
      <c r="A2345" s="62">
        <v>24101710</v>
      </c>
      <c r="B2345" s="63" t="s">
        <v>7188</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5948</v>
      </c>
    </row>
    <row r="2351" spans="1:2" x14ac:dyDescent="0.25">
      <c r="A2351" s="62">
        <v>24101716</v>
      </c>
      <c r="B2351" s="63" t="s">
        <v>4493</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4727</v>
      </c>
    </row>
    <row r="2358" spans="1:2" x14ac:dyDescent="0.25">
      <c r="A2358" s="62">
        <v>24101724</v>
      </c>
      <c r="B2358" s="63" t="s">
        <v>13814</v>
      </c>
    </row>
    <row r="2359" spans="1:2" x14ac:dyDescent="0.25">
      <c r="A2359" s="62">
        <v>24101725</v>
      </c>
      <c r="B2359" s="63" t="s">
        <v>8719</v>
      </c>
    </row>
    <row r="2360" spans="1:2" x14ac:dyDescent="0.25">
      <c r="A2360" s="62">
        <v>24101726</v>
      </c>
      <c r="B2360" s="63" t="s">
        <v>8297</v>
      </c>
    </row>
    <row r="2361" spans="1:2" x14ac:dyDescent="0.25">
      <c r="A2361" s="62">
        <v>24101727</v>
      </c>
      <c r="B2361" s="63" t="s">
        <v>15936</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2125</v>
      </c>
    </row>
    <row r="2366" spans="1:2" x14ac:dyDescent="0.25">
      <c r="A2366" s="62">
        <v>24101804</v>
      </c>
      <c r="B2366" s="63" t="s">
        <v>232</v>
      </c>
    </row>
    <row r="2367" spans="1:2" x14ac:dyDescent="0.25">
      <c r="A2367" s="62">
        <v>24101805</v>
      </c>
      <c r="B2367" s="63" t="s">
        <v>9888</v>
      </c>
    </row>
    <row r="2368" spans="1:2" x14ac:dyDescent="0.25">
      <c r="A2368" s="62">
        <v>24101806</v>
      </c>
      <c r="B2368" s="63" t="s">
        <v>13486</v>
      </c>
    </row>
    <row r="2369" spans="1:2" x14ac:dyDescent="0.25">
      <c r="A2369" s="62">
        <v>24101807</v>
      </c>
      <c r="B2369" s="63" t="s">
        <v>12266</v>
      </c>
    </row>
    <row r="2370" spans="1:2" x14ac:dyDescent="0.25">
      <c r="A2370" s="62">
        <v>24101808</v>
      </c>
      <c r="B2370" s="63" t="s">
        <v>8461</v>
      </c>
    </row>
    <row r="2371" spans="1:2" x14ac:dyDescent="0.25">
      <c r="A2371" s="62">
        <v>24101809</v>
      </c>
      <c r="B2371" s="63" t="s">
        <v>15959</v>
      </c>
    </row>
    <row r="2372" spans="1:2" x14ac:dyDescent="0.25">
      <c r="A2372" s="62">
        <v>24101901</v>
      </c>
      <c r="B2372" s="63" t="s">
        <v>8284</v>
      </c>
    </row>
    <row r="2373" spans="1:2" x14ac:dyDescent="0.25">
      <c r="A2373" s="62">
        <v>24101902</v>
      </c>
      <c r="B2373" s="63" t="s">
        <v>14834</v>
      </c>
    </row>
    <row r="2374" spans="1:2" x14ac:dyDescent="0.25">
      <c r="A2374" s="62">
        <v>24101903</v>
      </c>
      <c r="B2374" s="63" t="s">
        <v>12150</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14452</v>
      </c>
    </row>
    <row r="2379" spans="1:2" x14ac:dyDescent="0.25">
      <c r="A2379" s="62">
        <v>24102001</v>
      </c>
      <c r="B2379" s="63" t="s">
        <v>8600</v>
      </c>
    </row>
    <row r="2380" spans="1:2" x14ac:dyDescent="0.25">
      <c r="A2380" s="62">
        <v>24102002</v>
      </c>
      <c r="B2380" s="63" t="s">
        <v>10749</v>
      </c>
    </row>
    <row r="2381" spans="1:2" x14ac:dyDescent="0.25">
      <c r="A2381" s="62">
        <v>24102004</v>
      </c>
      <c r="B2381" s="63" t="s">
        <v>7078</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10480</v>
      </c>
    </row>
    <row r="2387" spans="1:2" x14ac:dyDescent="0.25">
      <c r="A2387" s="62">
        <v>24102102</v>
      </c>
      <c r="B2387" s="63" t="s">
        <v>4879</v>
      </c>
    </row>
    <row r="2388" spans="1:2" x14ac:dyDescent="0.25">
      <c r="A2388" s="62">
        <v>24102103</v>
      </c>
      <c r="B2388" s="63" t="s">
        <v>7231</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3928</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4521</v>
      </c>
    </row>
    <row r="2405" spans="1:2" x14ac:dyDescent="0.25">
      <c r="A2405" s="62">
        <v>24111507</v>
      </c>
      <c r="B2405" s="63" t="s">
        <v>6161</v>
      </c>
    </row>
    <row r="2406" spans="1:2" x14ac:dyDescent="0.25">
      <c r="A2406" s="62">
        <v>24111508</v>
      </c>
      <c r="B2406" s="63" t="s">
        <v>13622</v>
      </c>
    </row>
    <row r="2407" spans="1:2" x14ac:dyDescent="0.25">
      <c r="A2407" s="62">
        <v>24111509</v>
      </c>
      <c r="B2407" s="63" t="s">
        <v>16020</v>
      </c>
    </row>
    <row r="2408" spans="1:2" x14ac:dyDescent="0.25">
      <c r="A2408" s="62">
        <v>24111801</v>
      </c>
      <c r="B2408" s="63" t="s">
        <v>2979</v>
      </c>
    </row>
    <row r="2409" spans="1:2" x14ac:dyDescent="0.25">
      <c r="A2409" s="62">
        <v>24111802</v>
      </c>
      <c r="B2409" s="63" t="s">
        <v>12736</v>
      </c>
    </row>
    <row r="2410" spans="1:2" x14ac:dyDescent="0.25">
      <c r="A2410" s="62">
        <v>24111803</v>
      </c>
      <c r="B2410" s="63" t="s">
        <v>7391</v>
      </c>
    </row>
    <row r="2411" spans="1:2" x14ac:dyDescent="0.25">
      <c r="A2411" s="62">
        <v>24111804</v>
      </c>
      <c r="B2411" s="63" t="s">
        <v>15982</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4717</v>
      </c>
    </row>
    <row r="2422" spans="1:2" x14ac:dyDescent="0.25">
      <c r="A2422" s="62">
        <v>24112004</v>
      </c>
      <c r="B2422" s="63" t="s">
        <v>3233</v>
      </c>
    </row>
    <row r="2423" spans="1:2" x14ac:dyDescent="0.25">
      <c r="A2423" s="62">
        <v>24112005</v>
      </c>
      <c r="B2423" s="63" t="s">
        <v>8176</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4351</v>
      </c>
    </row>
    <row r="2445" spans="1:2" x14ac:dyDescent="0.25">
      <c r="A2445" s="62">
        <v>24112408</v>
      </c>
      <c r="B2445" s="63" t="s">
        <v>14738</v>
      </c>
    </row>
    <row r="2446" spans="1:2" x14ac:dyDescent="0.25">
      <c r="A2446" s="62">
        <v>24112409</v>
      </c>
      <c r="B2446" s="63" t="s">
        <v>5117</v>
      </c>
    </row>
    <row r="2447" spans="1:2" x14ac:dyDescent="0.25">
      <c r="A2447" s="62">
        <v>24112501</v>
      </c>
      <c r="B2447" s="63" t="s">
        <v>7832</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4517</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14238</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10895</v>
      </c>
    </row>
    <row r="2468" spans="1:2" x14ac:dyDescent="0.25">
      <c r="A2468" s="62">
        <v>24122001</v>
      </c>
      <c r="B2468" s="63" t="s">
        <v>3834</v>
      </c>
    </row>
    <row r="2469" spans="1:2" x14ac:dyDescent="0.25">
      <c r="A2469" s="62">
        <v>24122002</v>
      </c>
      <c r="B2469" s="63" t="s">
        <v>7133</v>
      </c>
    </row>
    <row r="2470" spans="1:2" x14ac:dyDescent="0.25">
      <c r="A2470" s="62">
        <v>24122003</v>
      </c>
      <c r="B2470" s="63" t="s">
        <v>2058</v>
      </c>
    </row>
    <row r="2471" spans="1:2" x14ac:dyDescent="0.25">
      <c r="A2471" s="62">
        <v>24122004</v>
      </c>
      <c r="B2471" s="63" t="s">
        <v>1554</v>
      </c>
    </row>
    <row r="2472" spans="1:2" x14ac:dyDescent="0.25">
      <c r="A2472" s="62">
        <v>24122005</v>
      </c>
      <c r="B2472" s="63" t="s">
        <v>3476</v>
      </c>
    </row>
    <row r="2473" spans="1:2" x14ac:dyDescent="0.25">
      <c r="A2473" s="62">
        <v>24122006</v>
      </c>
      <c r="B2473" s="63" t="s">
        <v>15922</v>
      </c>
    </row>
    <row r="2474" spans="1:2" x14ac:dyDescent="0.25">
      <c r="A2474" s="62">
        <v>24131501</v>
      </c>
      <c r="B2474" s="63" t="s">
        <v>302</v>
      </c>
    </row>
    <row r="2475" spans="1:2" x14ac:dyDescent="0.25">
      <c r="A2475" s="62">
        <v>24131502</v>
      </c>
      <c r="B2475" s="63" t="s">
        <v>12484</v>
      </c>
    </row>
    <row r="2476" spans="1:2" x14ac:dyDescent="0.25">
      <c r="A2476" s="62">
        <v>24131503</v>
      </c>
      <c r="B2476" s="63" t="s">
        <v>4435</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4435</v>
      </c>
    </row>
    <row r="2485" spans="1:2" x14ac:dyDescent="0.25">
      <c r="A2485" s="62">
        <v>24131606</v>
      </c>
      <c r="B2485" s="63" t="s">
        <v>18625</v>
      </c>
    </row>
    <row r="2486" spans="1:2" x14ac:dyDescent="0.25">
      <c r="A2486" s="62">
        <v>24131607</v>
      </c>
      <c r="B2486" s="63" t="s">
        <v>7983</v>
      </c>
    </row>
    <row r="2487" spans="1:2" x14ac:dyDescent="0.25">
      <c r="A2487" s="62">
        <v>24131901</v>
      </c>
      <c r="B2487" s="63" t="s">
        <v>5143</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4901</v>
      </c>
    </row>
    <row r="2493" spans="1:2" x14ac:dyDescent="0.25">
      <c r="A2493" s="62">
        <v>24141507</v>
      </c>
      <c r="B2493" s="63" t="s">
        <v>13037</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2224</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2759</v>
      </c>
    </row>
    <row r="2511" spans="1:2" x14ac:dyDescent="0.25">
      <c r="A2511" s="62">
        <v>24141702</v>
      </c>
      <c r="B2511" s="63" t="s">
        <v>8103</v>
      </c>
    </row>
    <row r="2512" spans="1:2" x14ac:dyDescent="0.25">
      <c r="A2512" s="62">
        <v>24141703</v>
      </c>
      <c r="B2512" s="63" t="s">
        <v>8066</v>
      </c>
    </row>
    <row r="2513" spans="1:2" x14ac:dyDescent="0.25">
      <c r="A2513" s="62">
        <v>24141704</v>
      </c>
      <c r="B2513" s="63" t="s">
        <v>13524</v>
      </c>
    </row>
    <row r="2514" spans="1:2" x14ac:dyDescent="0.25">
      <c r="A2514" s="62">
        <v>24141705</v>
      </c>
      <c r="B2514" s="63" t="s">
        <v>8234</v>
      </c>
    </row>
    <row r="2515" spans="1:2" x14ac:dyDescent="0.25">
      <c r="A2515" s="62">
        <v>24141706</v>
      </c>
      <c r="B2515" s="63" t="s">
        <v>15730</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9403</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1857</v>
      </c>
    </row>
    <row r="2532" spans="1:2" x14ac:dyDescent="0.25">
      <c r="A2532" s="62">
        <v>25101611</v>
      </c>
      <c r="B2532" s="63" t="s">
        <v>13868</v>
      </c>
    </row>
    <row r="2533" spans="1:2" x14ac:dyDescent="0.25">
      <c r="A2533" s="62">
        <v>25101701</v>
      </c>
      <c r="B2533" s="63" t="s">
        <v>4274</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2213</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15994</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9278</v>
      </c>
    </row>
    <row r="2557" spans="1:2" x14ac:dyDescent="0.25">
      <c r="A2557" s="62">
        <v>25111502</v>
      </c>
      <c r="B2557" s="63" t="s">
        <v>14788</v>
      </c>
    </row>
    <row r="2558" spans="1:2" x14ac:dyDescent="0.25">
      <c r="A2558" s="62">
        <v>25111503</v>
      </c>
      <c r="B2558" s="63" t="s">
        <v>12497</v>
      </c>
    </row>
    <row r="2559" spans="1:2" x14ac:dyDescent="0.25">
      <c r="A2559" s="62">
        <v>25111504</v>
      </c>
      <c r="B2559" s="63" t="s">
        <v>15950</v>
      </c>
    </row>
    <row r="2560" spans="1:2" x14ac:dyDescent="0.25">
      <c r="A2560" s="62">
        <v>25111505</v>
      </c>
      <c r="B2560" s="63" t="s">
        <v>16156</v>
      </c>
    </row>
    <row r="2561" spans="1:2" x14ac:dyDescent="0.25">
      <c r="A2561" s="62">
        <v>25111506</v>
      </c>
      <c r="B2561" s="63" t="s">
        <v>11224</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4278</v>
      </c>
    </row>
    <row r="2567" spans="1:2" x14ac:dyDescent="0.25">
      <c r="A2567" s="62">
        <v>25111512</v>
      </c>
      <c r="B2567" s="63" t="s">
        <v>5677</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4401</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5153</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4245</v>
      </c>
    </row>
    <row r="2586" spans="1:2" x14ac:dyDescent="0.25">
      <c r="A2586" s="62">
        <v>25111715</v>
      </c>
      <c r="B2586" s="63" t="s">
        <v>2211</v>
      </c>
    </row>
    <row r="2587" spans="1:2" x14ac:dyDescent="0.25">
      <c r="A2587" s="62">
        <v>25111716</v>
      </c>
      <c r="B2587" s="63" t="s">
        <v>10770</v>
      </c>
    </row>
    <row r="2588" spans="1:2" x14ac:dyDescent="0.25">
      <c r="A2588" s="62">
        <v>25111717</v>
      </c>
      <c r="B2588" s="63" t="s">
        <v>4227</v>
      </c>
    </row>
    <row r="2589" spans="1:2" x14ac:dyDescent="0.25">
      <c r="A2589" s="62">
        <v>25111718</v>
      </c>
      <c r="B2589" s="63" t="s">
        <v>14825</v>
      </c>
    </row>
    <row r="2590" spans="1:2" x14ac:dyDescent="0.25">
      <c r="A2590" s="62">
        <v>25111719</v>
      </c>
      <c r="B2590" s="63" t="s">
        <v>14459</v>
      </c>
    </row>
    <row r="2591" spans="1:2" x14ac:dyDescent="0.25">
      <c r="A2591" s="62">
        <v>25111720</v>
      </c>
      <c r="B2591" s="63" t="s">
        <v>2233</v>
      </c>
    </row>
    <row r="2592" spans="1:2" x14ac:dyDescent="0.25">
      <c r="A2592" s="62">
        <v>25111721</v>
      </c>
      <c r="B2592" s="63" t="s">
        <v>5104</v>
      </c>
    </row>
    <row r="2593" spans="1:2" x14ac:dyDescent="0.25">
      <c r="A2593" s="62">
        <v>25111801</v>
      </c>
      <c r="B2593" s="63" t="s">
        <v>4622</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5178</v>
      </c>
    </row>
    <row r="2598" spans="1:2" x14ac:dyDescent="0.25">
      <c r="A2598" s="62">
        <v>25111806</v>
      </c>
      <c r="B2598" s="63" t="s">
        <v>6953</v>
      </c>
    </row>
    <row r="2599" spans="1:2" x14ac:dyDescent="0.25">
      <c r="A2599" s="62">
        <v>25111807</v>
      </c>
      <c r="B2599" s="63" t="s">
        <v>2510</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2037</v>
      </c>
    </row>
    <row r="2609" spans="1:2" x14ac:dyDescent="0.25">
      <c r="A2609" s="62">
        <v>25111909</v>
      </c>
      <c r="B2609" s="63" t="s">
        <v>7011</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14909</v>
      </c>
    </row>
    <row r="2619" spans="1:2" x14ac:dyDescent="0.25">
      <c r="A2619" s="62">
        <v>25111919</v>
      </c>
      <c r="B2619" s="63" t="s">
        <v>4605</v>
      </c>
    </row>
    <row r="2620" spans="1:2" x14ac:dyDescent="0.25">
      <c r="A2620" s="62">
        <v>25111920</v>
      </c>
      <c r="B2620" s="63" t="s">
        <v>7476</v>
      </c>
    </row>
    <row r="2621" spans="1:2" x14ac:dyDescent="0.25">
      <c r="A2621" s="62">
        <v>25111921</v>
      </c>
      <c r="B2621" s="63" t="s">
        <v>9223</v>
      </c>
    </row>
    <row r="2622" spans="1:2" x14ac:dyDescent="0.25">
      <c r="A2622" s="62">
        <v>25111922</v>
      </c>
      <c r="B2622" s="63" t="s">
        <v>4669</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5348</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14771</v>
      </c>
    </row>
    <row r="2634" spans="1:2" x14ac:dyDescent="0.25">
      <c r="A2634" s="62">
        <v>25111934</v>
      </c>
      <c r="B2634" s="63" t="s">
        <v>11984</v>
      </c>
    </row>
    <row r="2635" spans="1:2" x14ac:dyDescent="0.25">
      <c r="A2635" s="62">
        <v>25111935</v>
      </c>
      <c r="B2635" s="63" t="s">
        <v>18418</v>
      </c>
    </row>
    <row r="2636" spans="1:2" x14ac:dyDescent="0.25">
      <c r="A2636" s="62">
        <v>25121501</v>
      </c>
      <c r="B2636" s="63" t="s">
        <v>4532</v>
      </c>
    </row>
    <row r="2637" spans="1:2" x14ac:dyDescent="0.25">
      <c r="A2637" s="62">
        <v>25121502</v>
      </c>
      <c r="B2637" s="63" t="s">
        <v>4809</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4604</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15664</v>
      </c>
    </row>
    <row r="2651" spans="1:2" x14ac:dyDescent="0.25">
      <c r="A2651" s="62">
        <v>25121707</v>
      </c>
      <c r="B2651" s="63" t="s">
        <v>12033</v>
      </c>
    </row>
    <row r="2652" spans="1:2" x14ac:dyDescent="0.25">
      <c r="A2652" s="62">
        <v>25131501</v>
      </c>
      <c r="B2652" s="63" t="s">
        <v>8423</v>
      </c>
    </row>
    <row r="2653" spans="1:2" x14ac:dyDescent="0.25">
      <c r="A2653" s="62">
        <v>25131502</v>
      </c>
      <c r="B2653" s="63" t="s">
        <v>4994</v>
      </c>
    </row>
    <row r="2654" spans="1:2" x14ac:dyDescent="0.25">
      <c r="A2654" s="62">
        <v>25131503</v>
      </c>
      <c r="B2654" s="63" t="s">
        <v>483</v>
      </c>
    </row>
    <row r="2655" spans="1:2" x14ac:dyDescent="0.25">
      <c r="A2655" s="62">
        <v>25131504</v>
      </c>
      <c r="B2655" s="63" t="s">
        <v>9901</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8212</v>
      </c>
    </row>
    <row r="2670" spans="1:2" x14ac:dyDescent="0.25">
      <c r="A2670" s="62">
        <v>25131707</v>
      </c>
      <c r="B2670" s="63" t="s">
        <v>3061</v>
      </c>
    </row>
    <row r="2671" spans="1:2" x14ac:dyDescent="0.25">
      <c r="A2671" s="62">
        <v>25131708</v>
      </c>
      <c r="B2671" s="63" t="s">
        <v>12836</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13657</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4795</v>
      </c>
    </row>
    <row r="2681" spans="1:2" x14ac:dyDescent="0.25">
      <c r="A2681" s="62">
        <v>25132003</v>
      </c>
      <c r="B2681" s="63" t="s">
        <v>18745</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3862</v>
      </c>
    </row>
    <row r="2693" spans="1:2" x14ac:dyDescent="0.25">
      <c r="A2693" s="62">
        <v>25151708</v>
      </c>
      <c r="B2693" s="63" t="s">
        <v>5380</v>
      </c>
    </row>
    <row r="2694" spans="1:2" x14ac:dyDescent="0.25">
      <c r="A2694" s="62">
        <v>25151709</v>
      </c>
      <c r="B2694" s="63" t="s">
        <v>6649</v>
      </c>
    </row>
    <row r="2695" spans="1:2" x14ac:dyDescent="0.25">
      <c r="A2695" s="62">
        <v>25161501</v>
      </c>
      <c r="B2695" s="63" t="s">
        <v>14482</v>
      </c>
    </row>
    <row r="2696" spans="1:2" x14ac:dyDescent="0.25">
      <c r="A2696" s="62">
        <v>25161502</v>
      </c>
      <c r="B2696" s="63" t="s">
        <v>3841</v>
      </c>
    </row>
    <row r="2697" spans="1:2" x14ac:dyDescent="0.25">
      <c r="A2697" s="62">
        <v>25161503</v>
      </c>
      <c r="B2697" s="63" t="s">
        <v>10505</v>
      </c>
    </row>
    <row r="2698" spans="1:2" x14ac:dyDescent="0.25">
      <c r="A2698" s="62">
        <v>25161504</v>
      </c>
      <c r="B2698" s="63" t="s">
        <v>16504</v>
      </c>
    </row>
    <row r="2699" spans="1:2" x14ac:dyDescent="0.25">
      <c r="A2699" s="62">
        <v>25161505</v>
      </c>
      <c r="B2699" s="63" t="s">
        <v>2821</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3131</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13664</v>
      </c>
    </row>
    <row r="2712" spans="1:2" x14ac:dyDescent="0.25">
      <c r="A2712" s="62">
        <v>25171702</v>
      </c>
      <c r="B2712" s="63" t="s">
        <v>8243</v>
      </c>
    </row>
    <row r="2713" spans="1:2" x14ac:dyDescent="0.25">
      <c r="A2713" s="62">
        <v>25171703</v>
      </c>
      <c r="B2713" s="63" t="s">
        <v>4943</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14714</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13991</v>
      </c>
    </row>
    <row r="2733" spans="1:2" x14ac:dyDescent="0.25">
      <c r="A2733" s="62">
        <v>25171905</v>
      </c>
      <c r="B2733" s="63" t="s">
        <v>10998</v>
      </c>
    </row>
    <row r="2734" spans="1:2" x14ac:dyDescent="0.25">
      <c r="A2734" s="62">
        <v>25172001</v>
      </c>
      <c r="B2734" s="63" t="s">
        <v>16141</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4941</v>
      </c>
    </row>
    <row r="2755" spans="1:2" x14ac:dyDescent="0.25">
      <c r="A2755" s="62">
        <v>25172203</v>
      </c>
      <c r="B2755" s="63" t="s">
        <v>10890</v>
      </c>
    </row>
    <row r="2756" spans="1:2" x14ac:dyDescent="0.25">
      <c r="A2756" s="62">
        <v>25172204</v>
      </c>
      <c r="B2756" s="63" t="s">
        <v>18357</v>
      </c>
    </row>
    <row r="2757" spans="1:2" x14ac:dyDescent="0.25">
      <c r="A2757" s="62">
        <v>25172205</v>
      </c>
      <c r="B2757" s="63" t="s">
        <v>2544</v>
      </c>
    </row>
    <row r="2758" spans="1:2" x14ac:dyDescent="0.25">
      <c r="A2758" s="62">
        <v>25172301</v>
      </c>
      <c r="B2758" s="63" t="s">
        <v>6742</v>
      </c>
    </row>
    <row r="2759" spans="1:2" x14ac:dyDescent="0.25">
      <c r="A2759" s="62">
        <v>25172303</v>
      </c>
      <c r="B2759" s="63" t="s">
        <v>14640</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8463</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16137</v>
      </c>
    </row>
    <row r="2768" spans="1:2" x14ac:dyDescent="0.25">
      <c r="A2768" s="62">
        <v>25172505</v>
      </c>
      <c r="B2768" s="63" t="s">
        <v>18000</v>
      </c>
    </row>
    <row r="2769" spans="1:2" x14ac:dyDescent="0.25">
      <c r="A2769" s="62">
        <v>25172506</v>
      </c>
      <c r="B2769" s="63" t="s">
        <v>6193</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9657</v>
      </c>
    </row>
    <row r="2784" spans="1:2" x14ac:dyDescent="0.25">
      <c r="A2784" s="62">
        <v>25172803</v>
      </c>
      <c r="B2784" s="63" t="s">
        <v>2537</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10876</v>
      </c>
    </row>
    <row r="2789" spans="1:2" x14ac:dyDescent="0.25">
      <c r="A2789" s="62">
        <v>25172906</v>
      </c>
      <c r="B2789" s="63" t="s">
        <v>3135</v>
      </c>
    </row>
    <row r="2790" spans="1:2" x14ac:dyDescent="0.25">
      <c r="A2790" s="62">
        <v>25172907</v>
      </c>
      <c r="B2790" s="63" t="s">
        <v>14737</v>
      </c>
    </row>
    <row r="2791" spans="1:2" x14ac:dyDescent="0.25">
      <c r="A2791" s="62">
        <v>25173001</v>
      </c>
      <c r="B2791" s="63" t="s">
        <v>7639</v>
      </c>
    </row>
    <row r="2792" spans="1:2" x14ac:dyDescent="0.25">
      <c r="A2792" s="62">
        <v>25173003</v>
      </c>
      <c r="B2792" s="63" t="s">
        <v>5872</v>
      </c>
    </row>
    <row r="2793" spans="1:2" x14ac:dyDescent="0.25">
      <c r="A2793" s="62">
        <v>25173004</v>
      </c>
      <c r="B2793" s="63" t="s">
        <v>4656</v>
      </c>
    </row>
    <row r="2794" spans="1:2" x14ac:dyDescent="0.25">
      <c r="A2794" s="62">
        <v>25173005</v>
      </c>
      <c r="B2794" s="63" t="s">
        <v>8207</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3263</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4617</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13326</v>
      </c>
    </row>
    <row r="2810" spans="1:2" x14ac:dyDescent="0.25">
      <c r="A2810" s="62">
        <v>25173807</v>
      </c>
      <c r="B2810" s="63" t="s">
        <v>8189</v>
      </c>
    </row>
    <row r="2811" spans="1:2" x14ac:dyDescent="0.25">
      <c r="A2811" s="62">
        <v>25173808</v>
      </c>
      <c r="B2811" s="63" t="s">
        <v>13067</v>
      </c>
    </row>
    <row r="2812" spans="1:2" x14ac:dyDescent="0.25">
      <c r="A2812" s="62">
        <v>25173809</v>
      </c>
      <c r="B2812" s="63" t="s">
        <v>14558</v>
      </c>
    </row>
    <row r="2813" spans="1:2" x14ac:dyDescent="0.25">
      <c r="A2813" s="62">
        <v>25173810</v>
      </c>
      <c r="B2813" s="63" t="s">
        <v>8440</v>
      </c>
    </row>
    <row r="2814" spans="1:2" x14ac:dyDescent="0.25">
      <c r="A2814" s="62">
        <v>25173811</v>
      </c>
      <c r="B2814" s="63" t="s">
        <v>8970</v>
      </c>
    </row>
    <row r="2815" spans="1:2" x14ac:dyDescent="0.25">
      <c r="A2815" s="62">
        <v>25173812</v>
      </c>
      <c r="B2815" s="63" t="s">
        <v>12086</v>
      </c>
    </row>
    <row r="2816" spans="1:2" x14ac:dyDescent="0.25">
      <c r="A2816" s="62">
        <v>25173813</v>
      </c>
      <c r="B2816" s="63" t="s">
        <v>8470</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2397</v>
      </c>
    </row>
    <row r="2824" spans="1:2" x14ac:dyDescent="0.25">
      <c r="A2824" s="62">
        <v>25174004</v>
      </c>
      <c r="B2824" s="63" t="s">
        <v>7554</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4553</v>
      </c>
    </row>
    <row r="2829" spans="1:2" x14ac:dyDescent="0.25">
      <c r="A2829" s="62">
        <v>25174105</v>
      </c>
      <c r="B2829" s="63" t="s">
        <v>5463</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13413</v>
      </c>
    </row>
    <row r="2834" spans="1:2" x14ac:dyDescent="0.25">
      <c r="A2834" s="62">
        <v>25174203</v>
      </c>
      <c r="B2834" s="63" t="s">
        <v>10540</v>
      </c>
    </row>
    <row r="2835" spans="1:2" x14ac:dyDescent="0.25">
      <c r="A2835" s="62">
        <v>25174204</v>
      </c>
      <c r="B2835" s="63" t="s">
        <v>4324</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4705</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8801</v>
      </c>
    </row>
    <row r="2851" spans="1:2" x14ac:dyDescent="0.25">
      <c r="A2851" s="62">
        <v>25174407</v>
      </c>
      <c r="B2851" s="63" t="s">
        <v>4759</v>
      </c>
    </row>
    <row r="2852" spans="1:2" x14ac:dyDescent="0.25">
      <c r="A2852" s="62">
        <v>25174408</v>
      </c>
      <c r="B2852" s="63" t="s">
        <v>9303</v>
      </c>
    </row>
    <row r="2853" spans="1:2" x14ac:dyDescent="0.25">
      <c r="A2853" s="62">
        <v>25174409</v>
      </c>
      <c r="B2853" s="63" t="s">
        <v>3269</v>
      </c>
    </row>
    <row r="2854" spans="1:2" x14ac:dyDescent="0.25">
      <c r="A2854" s="62">
        <v>25174410</v>
      </c>
      <c r="B2854" s="63" t="s">
        <v>15744</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4610</v>
      </c>
    </row>
    <row r="2859" spans="1:2" x14ac:dyDescent="0.25">
      <c r="A2859" s="62">
        <v>25181601</v>
      </c>
      <c r="B2859" s="63" t="s">
        <v>4126</v>
      </c>
    </row>
    <row r="2860" spans="1:2" x14ac:dyDescent="0.25">
      <c r="A2860" s="62">
        <v>25181602</v>
      </c>
      <c r="B2860" s="63" t="s">
        <v>12113</v>
      </c>
    </row>
    <row r="2861" spans="1:2" x14ac:dyDescent="0.25">
      <c r="A2861" s="62">
        <v>25181603</v>
      </c>
      <c r="B2861" s="63" t="s">
        <v>2042</v>
      </c>
    </row>
    <row r="2862" spans="1:2" x14ac:dyDescent="0.25">
      <c r="A2862" s="62">
        <v>25181701</v>
      </c>
      <c r="B2862" s="63" t="s">
        <v>2832</v>
      </c>
    </row>
    <row r="2863" spans="1:2" x14ac:dyDescent="0.25">
      <c r="A2863" s="62">
        <v>25181702</v>
      </c>
      <c r="B2863" s="63" t="s">
        <v>2362</v>
      </c>
    </row>
    <row r="2864" spans="1:2" x14ac:dyDescent="0.25">
      <c r="A2864" s="62">
        <v>25181703</v>
      </c>
      <c r="B2864" s="63" t="s">
        <v>13424</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15279</v>
      </c>
    </row>
    <row r="2869" spans="1:2" x14ac:dyDescent="0.25">
      <c r="A2869" s="62">
        <v>25181708</v>
      </c>
      <c r="B2869" s="63" t="s">
        <v>13660</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14955</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8580</v>
      </c>
    </row>
    <row r="2888" spans="1:2" x14ac:dyDescent="0.25">
      <c r="A2888" s="62">
        <v>25191514</v>
      </c>
      <c r="B2888" s="63" t="s">
        <v>16402</v>
      </c>
    </row>
    <row r="2889" spans="1:2" x14ac:dyDescent="0.25">
      <c r="A2889" s="62">
        <v>25191601</v>
      </c>
      <c r="B2889" s="63" t="s">
        <v>6657</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15495</v>
      </c>
    </row>
    <row r="2894" spans="1:2" x14ac:dyDescent="0.25">
      <c r="A2894" s="62">
        <v>25191701</v>
      </c>
      <c r="B2894" s="63" t="s">
        <v>16488</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3761</v>
      </c>
    </row>
    <row r="2902" spans="1:2" x14ac:dyDescent="0.25">
      <c r="A2902" s="62">
        <v>25201505</v>
      </c>
      <c r="B2902" s="63" t="s">
        <v>2770</v>
      </c>
    </row>
    <row r="2903" spans="1:2" x14ac:dyDescent="0.25">
      <c r="A2903" s="62">
        <v>25201506</v>
      </c>
      <c r="B2903" s="63" t="s">
        <v>8387</v>
      </c>
    </row>
    <row r="2904" spans="1:2" x14ac:dyDescent="0.25">
      <c r="A2904" s="62">
        <v>25201507</v>
      </c>
      <c r="B2904" s="63" t="s">
        <v>3692</v>
      </c>
    </row>
    <row r="2905" spans="1:2" x14ac:dyDescent="0.25">
      <c r="A2905" s="62">
        <v>25201508</v>
      </c>
      <c r="B2905" s="63" t="s">
        <v>14108</v>
      </c>
    </row>
    <row r="2906" spans="1:2" x14ac:dyDescent="0.25">
      <c r="A2906" s="62">
        <v>25201509</v>
      </c>
      <c r="B2906" s="63" t="s">
        <v>10219</v>
      </c>
    </row>
    <row r="2907" spans="1:2" x14ac:dyDescent="0.25">
      <c r="A2907" s="62">
        <v>25201510</v>
      </c>
      <c r="B2907" s="63" t="s">
        <v>5534</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14984</v>
      </c>
    </row>
    <row r="2913" spans="1:2" x14ac:dyDescent="0.25">
      <c r="A2913" s="62">
        <v>25201516</v>
      </c>
      <c r="B2913" s="63" t="s">
        <v>8110</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3022</v>
      </c>
    </row>
    <row r="2921" spans="1:2" x14ac:dyDescent="0.25">
      <c r="A2921" s="62">
        <v>25201604</v>
      </c>
      <c r="B2921" s="63" t="s">
        <v>1573</v>
      </c>
    </row>
    <row r="2922" spans="1:2" x14ac:dyDescent="0.25">
      <c r="A2922" s="62">
        <v>25201605</v>
      </c>
      <c r="B2922" s="63" t="s">
        <v>11876</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3445</v>
      </c>
    </row>
    <row r="2928" spans="1:2" x14ac:dyDescent="0.25">
      <c r="A2928" s="62">
        <v>25201705</v>
      </c>
      <c r="B2928" s="63" t="s">
        <v>10699</v>
      </c>
    </row>
    <row r="2929" spans="1:2" x14ac:dyDescent="0.25">
      <c r="A2929" s="62">
        <v>25201706</v>
      </c>
      <c r="B2929" s="63" t="s">
        <v>5707</v>
      </c>
    </row>
    <row r="2930" spans="1:2" x14ac:dyDescent="0.25">
      <c r="A2930" s="62">
        <v>25201707</v>
      </c>
      <c r="B2930" s="63" t="s">
        <v>4854</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4230</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13627</v>
      </c>
    </row>
    <row r="2953" spans="1:2" x14ac:dyDescent="0.25">
      <c r="A2953" s="62">
        <v>25202205</v>
      </c>
      <c r="B2953" s="63" t="s">
        <v>16242</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2421</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9082</v>
      </c>
    </row>
    <row r="2969" spans="1:2" x14ac:dyDescent="0.25">
      <c r="A2969" s="62">
        <v>25202507</v>
      </c>
      <c r="B2969" s="63" t="s">
        <v>15963</v>
      </c>
    </row>
    <row r="2970" spans="1:2" x14ac:dyDescent="0.25">
      <c r="A2970" s="62">
        <v>25202508</v>
      </c>
      <c r="B2970" s="63" t="s">
        <v>1882</v>
      </c>
    </row>
    <row r="2971" spans="1:2" x14ac:dyDescent="0.25">
      <c r="A2971" s="62">
        <v>25202509</v>
      </c>
      <c r="B2971" s="63" t="s">
        <v>5526</v>
      </c>
    </row>
    <row r="2972" spans="1:2" x14ac:dyDescent="0.25">
      <c r="A2972" s="62">
        <v>25202510</v>
      </c>
      <c r="B2972" s="63" t="s">
        <v>13318</v>
      </c>
    </row>
    <row r="2973" spans="1:2" x14ac:dyDescent="0.25">
      <c r="A2973" s="62">
        <v>25202601</v>
      </c>
      <c r="B2973" s="63" t="s">
        <v>14932</v>
      </c>
    </row>
    <row r="2974" spans="1:2" x14ac:dyDescent="0.25">
      <c r="A2974" s="62">
        <v>25202602</v>
      </c>
      <c r="B2974" s="63" t="s">
        <v>4449</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8286</v>
      </c>
    </row>
    <row r="2999" spans="1:2" x14ac:dyDescent="0.25">
      <c r="A2999" s="62">
        <v>26101605</v>
      </c>
      <c r="B2999" s="63" t="s">
        <v>15640</v>
      </c>
    </row>
    <row r="3000" spans="1:2" x14ac:dyDescent="0.25">
      <c r="A3000" s="62">
        <v>26101606</v>
      </c>
      <c r="B3000" s="63" t="s">
        <v>12104</v>
      </c>
    </row>
    <row r="3001" spans="1:2" x14ac:dyDescent="0.25">
      <c r="A3001" s="62">
        <v>26101607</v>
      </c>
      <c r="B3001" s="63" t="s">
        <v>1893</v>
      </c>
    </row>
    <row r="3002" spans="1:2" x14ac:dyDescent="0.25">
      <c r="A3002" s="62">
        <v>26101608</v>
      </c>
      <c r="B3002" s="63" t="s">
        <v>5226</v>
      </c>
    </row>
    <row r="3003" spans="1:2" x14ac:dyDescent="0.25">
      <c r="A3003" s="62">
        <v>26101609</v>
      </c>
      <c r="B3003" s="63" t="s">
        <v>13875</v>
      </c>
    </row>
    <row r="3004" spans="1:2" x14ac:dyDescent="0.25">
      <c r="A3004" s="62">
        <v>26101610</v>
      </c>
      <c r="B3004" s="63" t="s">
        <v>4308</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2166</v>
      </c>
    </row>
    <row r="3014" spans="1:2" x14ac:dyDescent="0.25">
      <c r="A3014" s="62">
        <v>26101704</v>
      </c>
      <c r="B3014" s="63" t="s">
        <v>14272</v>
      </c>
    </row>
    <row r="3015" spans="1:2" x14ac:dyDescent="0.25">
      <c r="A3015" s="62">
        <v>26101705</v>
      </c>
      <c r="B3015" s="63" t="s">
        <v>16735</v>
      </c>
    </row>
    <row r="3016" spans="1:2" x14ac:dyDescent="0.25">
      <c r="A3016" s="62">
        <v>26101706</v>
      </c>
      <c r="B3016" s="63" t="s">
        <v>3762</v>
      </c>
    </row>
    <row r="3017" spans="1:2" x14ac:dyDescent="0.25">
      <c r="A3017" s="62">
        <v>26101707</v>
      </c>
      <c r="B3017" s="63" t="s">
        <v>7522</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634</v>
      </c>
    </row>
    <row r="3025" spans="1:2" x14ac:dyDescent="0.25">
      <c r="A3025" s="62">
        <v>26101716</v>
      </c>
      <c r="B3025" s="63" t="s">
        <v>3216</v>
      </c>
    </row>
    <row r="3026" spans="1:2" x14ac:dyDescent="0.25">
      <c r="A3026" s="62">
        <v>26101717</v>
      </c>
      <c r="B3026" s="63" t="s">
        <v>4181</v>
      </c>
    </row>
    <row r="3027" spans="1:2" x14ac:dyDescent="0.25">
      <c r="A3027" s="62">
        <v>26101718</v>
      </c>
      <c r="B3027" s="63" t="s">
        <v>6998</v>
      </c>
    </row>
    <row r="3028" spans="1:2" x14ac:dyDescent="0.25">
      <c r="A3028" s="62">
        <v>26101719</v>
      </c>
      <c r="B3028" s="63" t="s">
        <v>4430</v>
      </c>
    </row>
    <row r="3029" spans="1:2" x14ac:dyDescent="0.25">
      <c r="A3029" s="62">
        <v>26101720</v>
      </c>
      <c r="B3029" s="63" t="s">
        <v>2134</v>
      </c>
    </row>
    <row r="3030" spans="1:2" x14ac:dyDescent="0.25">
      <c r="A3030" s="62">
        <v>26101721</v>
      </c>
      <c r="B3030" s="63" t="s">
        <v>8004</v>
      </c>
    </row>
    <row r="3031" spans="1:2" x14ac:dyDescent="0.25">
      <c r="A3031" s="62">
        <v>26101723</v>
      </c>
      <c r="B3031" s="63" t="s">
        <v>3043</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2012</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13799</v>
      </c>
    </row>
    <row r="3044" spans="1:2" x14ac:dyDescent="0.25">
      <c r="A3044" s="62">
        <v>26101736</v>
      </c>
      <c r="B3044" s="63" t="s">
        <v>10799</v>
      </c>
    </row>
    <row r="3045" spans="1:2" x14ac:dyDescent="0.25">
      <c r="A3045" s="62">
        <v>26101737</v>
      </c>
      <c r="B3045" s="63" t="s">
        <v>1752</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16016</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13124</v>
      </c>
    </row>
    <row r="3069" spans="1:2" x14ac:dyDescent="0.25">
      <c r="A3069" s="62">
        <v>26101801</v>
      </c>
      <c r="B3069" s="63" t="s">
        <v>5268</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13328</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2996</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16361</v>
      </c>
    </row>
    <row r="3092" spans="1:2" x14ac:dyDescent="0.25">
      <c r="A3092" s="62">
        <v>26111516</v>
      </c>
      <c r="B3092" s="63" t="s">
        <v>4277</v>
      </c>
    </row>
    <row r="3093" spans="1:2" x14ac:dyDescent="0.25">
      <c r="A3093" s="62">
        <v>26111517</v>
      </c>
      <c r="B3093" s="63" t="s">
        <v>10777</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3727</v>
      </c>
    </row>
    <row r="3110" spans="1:2" x14ac:dyDescent="0.25">
      <c r="A3110" s="62">
        <v>26111534</v>
      </c>
      <c r="B3110" s="63" t="s">
        <v>8787</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5351</v>
      </c>
    </row>
    <row r="3115" spans="1:2" x14ac:dyDescent="0.25">
      <c r="A3115" s="62">
        <v>26111604</v>
      </c>
      <c r="B3115" s="63" t="s">
        <v>9251</v>
      </c>
    </row>
    <row r="3116" spans="1:2" x14ac:dyDescent="0.25">
      <c r="A3116" s="62">
        <v>26111605</v>
      </c>
      <c r="B3116" s="63" t="s">
        <v>5277</v>
      </c>
    </row>
    <row r="3117" spans="1:2" x14ac:dyDescent="0.25">
      <c r="A3117" s="62">
        <v>26111606</v>
      </c>
      <c r="B3117" s="63" t="s">
        <v>16372</v>
      </c>
    </row>
    <row r="3118" spans="1:2" x14ac:dyDescent="0.25">
      <c r="A3118" s="62">
        <v>26111607</v>
      </c>
      <c r="B3118" s="63" t="s">
        <v>10524</v>
      </c>
    </row>
    <row r="3119" spans="1:2" x14ac:dyDescent="0.25">
      <c r="A3119" s="62">
        <v>26111608</v>
      </c>
      <c r="B3119" s="63" t="s">
        <v>13961</v>
      </c>
    </row>
    <row r="3120" spans="1:2" x14ac:dyDescent="0.25">
      <c r="A3120" s="62">
        <v>26111701</v>
      </c>
      <c r="B3120" s="63" t="s">
        <v>5430</v>
      </c>
    </row>
    <row r="3121" spans="1:2" x14ac:dyDescent="0.25">
      <c r="A3121" s="62">
        <v>26111702</v>
      </c>
      <c r="B3121" s="63" t="s">
        <v>10201</v>
      </c>
    </row>
    <row r="3122" spans="1:2" x14ac:dyDescent="0.25">
      <c r="A3122" s="62">
        <v>26111703</v>
      </c>
      <c r="B3122" s="63" t="s">
        <v>5285</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11616</v>
      </c>
    </row>
    <row r="3130" spans="1:2" x14ac:dyDescent="0.25">
      <c r="A3130" s="62">
        <v>26111711</v>
      </c>
      <c r="B3130" s="63" t="s">
        <v>8599</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8251</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14137</v>
      </c>
    </row>
    <row r="3145" spans="1:2" x14ac:dyDescent="0.25">
      <c r="A3145" s="62">
        <v>26111801</v>
      </c>
      <c r="B3145" s="63" t="s">
        <v>15776</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3509</v>
      </c>
    </row>
    <row r="3152" spans="1:2" x14ac:dyDescent="0.25">
      <c r="A3152" s="62">
        <v>26111808</v>
      </c>
      <c r="B3152" s="63" t="s">
        <v>11011</v>
      </c>
    </row>
    <row r="3153" spans="1:2" x14ac:dyDescent="0.25">
      <c r="A3153" s="62">
        <v>26111809</v>
      </c>
      <c r="B3153" s="63" t="s">
        <v>5684</v>
      </c>
    </row>
    <row r="3154" spans="1:2" x14ac:dyDescent="0.25">
      <c r="A3154" s="62">
        <v>26111810</v>
      </c>
      <c r="B3154" s="63" t="s">
        <v>3902</v>
      </c>
    </row>
    <row r="3155" spans="1:2" x14ac:dyDescent="0.25">
      <c r="A3155" s="62">
        <v>26111901</v>
      </c>
      <c r="B3155" s="63" t="s">
        <v>12719</v>
      </c>
    </row>
    <row r="3156" spans="1:2" x14ac:dyDescent="0.25">
      <c r="A3156" s="62">
        <v>26111902</v>
      </c>
      <c r="B3156" s="63" t="s">
        <v>15808</v>
      </c>
    </row>
    <row r="3157" spans="1:2" x14ac:dyDescent="0.25">
      <c r="A3157" s="62">
        <v>26111903</v>
      </c>
      <c r="B3157" s="63" t="s">
        <v>6126</v>
      </c>
    </row>
    <row r="3158" spans="1:2" x14ac:dyDescent="0.25">
      <c r="A3158" s="62">
        <v>26111904</v>
      </c>
      <c r="B3158" s="63" t="s">
        <v>16657</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14071</v>
      </c>
    </row>
    <row r="3165" spans="1:2" x14ac:dyDescent="0.25">
      <c r="A3165" s="62">
        <v>26112002</v>
      </c>
      <c r="B3165" s="63" t="s">
        <v>16054</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1248</v>
      </c>
    </row>
    <row r="3170" spans="1:2" x14ac:dyDescent="0.25">
      <c r="A3170" s="62">
        <v>26112103</v>
      </c>
      <c r="B3170" s="63" t="s">
        <v>2997</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2013</v>
      </c>
    </row>
    <row r="3175" spans="1:2" x14ac:dyDescent="0.25">
      <c r="A3175" s="62">
        <v>26121507</v>
      </c>
      <c r="B3175" s="63" t="s">
        <v>9584</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2571</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4585</v>
      </c>
    </row>
    <row r="3192" spans="1:2" x14ac:dyDescent="0.25">
      <c r="A3192" s="62">
        <v>26121538</v>
      </c>
      <c r="B3192" s="63" t="s">
        <v>8765</v>
      </c>
    </row>
    <row r="3193" spans="1:2" x14ac:dyDescent="0.25">
      <c r="A3193" s="62">
        <v>26121539</v>
      </c>
      <c r="B3193" s="63" t="s">
        <v>11607</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15359</v>
      </c>
    </row>
    <row r="3204" spans="1:2" x14ac:dyDescent="0.25">
      <c r="A3204" s="62">
        <v>26121609</v>
      </c>
      <c r="B3204" s="63" t="s">
        <v>4456</v>
      </c>
    </row>
    <row r="3205" spans="1:2" x14ac:dyDescent="0.25">
      <c r="A3205" s="62">
        <v>26121610</v>
      </c>
      <c r="B3205" s="63" t="s">
        <v>8135</v>
      </c>
    </row>
    <row r="3206" spans="1:2" x14ac:dyDescent="0.25">
      <c r="A3206" s="62">
        <v>26121611</v>
      </c>
      <c r="B3206" s="63" t="s">
        <v>10227</v>
      </c>
    </row>
    <row r="3207" spans="1:2" x14ac:dyDescent="0.25">
      <c r="A3207" s="62">
        <v>26121612</v>
      </c>
      <c r="B3207" s="63" t="s">
        <v>14117</v>
      </c>
    </row>
    <row r="3208" spans="1:2" x14ac:dyDescent="0.25">
      <c r="A3208" s="62">
        <v>26121613</v>
      </c>
      <c r="B3208" s="63" t="s">
        <v>8405</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9207</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16101</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7871</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14305</v>
      </c>
    </row>
    <row r="3247" spans="1:2" x14ac:dyDescent="0.25">
      <c r="A3247" s="62">
        <v>26131603</v>
      </c>
      <c r="B3247" s="63" t="s">
        <v>5180</v>
      </c>
    </row>
    <row r="3248" spans="1:2" x14ac:dyDescent="0.25">
      <c r="A3248" s="62">
        <v>26131604</v>
      </c>
      <c r="B3248" s="63" t="s">
        <v>15578</v>
      </c>
    </row>
    <row r="3249" spans="1:2" x14ac:dyDescent="0.25">
      <c r="A3249" s="62">
        <v>26131605</v>
      </c>
      <c r="B3249" s="63" t="s">
        <v>17340</v>
      </c>
    </row>
    <row r="3250" spans="1:2" x14ac:dyDescent="0.25">
      <c r="A3250" s="62">
        <v>26131606</v>
      </c>
      <c r="B3250" s="63" t="s">
        <v>4013</v>
      </c>
    </row>
    <row r="3251" spans="1:2" x14ac:dyDescent="0.25">
      <c r="A3251" s="62">
        <v>26131607</v>
      </c>
      <c r="B3251" s="63" t="s">
        <v>15907</v>
      </c>
    </row>
    <row r="3252" spans="1:2" x14ac:dyDescent="0.25">
      <c r="A3252" s="62">
        <v>26131608</v>
      </c>
      <c r="B3252" s="63" t="s">
        <v>8969</v>
      </c>
    </row>
    <row r="3253" spans="1:2" x14ac:dyDescent="0.25">
      <c r="A3253" s="62">
        <v>26131609</v>
      </c>
      <c r="B3253" s="63" t="s">
        <v>8281</v>
      </c>
    </row>
    <row r="3254" spans="1:2" x14ac:dyDescent="0.25">
      <c r="A3254" s="62">
        <v>26131610</v>
      </c>
      <c r="B3254" s="63" t="s">
        <v>7981</v>
      </c>
    </row>
    <row r="3255" spans="1:2" x14ac:dyDescent="0.25">
      <c r="A3255" s="62">
        <v>26131611</v>
      </c>
      <c r="B3255" s="63" t="s">
        <v>4913</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4976</v>
      </c>
    </row>
    <row r="3261" spans="1:2" x14ac:dyDescent="0.25">
      <c r="A3261" s="62">
        <v>26131701</v>
      </c>
      <c r="B3261" s="63" t="s">
        <v>15288</v>
      </c>
    </row>
    <row r="3262" spans="1:2" x14ac:dyDescent="0.25">
      <c r="A3262" s="62">
        <v>26131702</v>
      </c>
      <c r="B3262" s="63" t="s">
        <v>13859</v>
      </c>
    </row>
    <row r="3263" spans="1:2" x14ac:dyDescent="0.25">
      <c r="A3263" s="62">
        <v>26131801</v>
      </c>
      <c r="B3263" s="63" t="s">
        <v>4561</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9604</v>
      </c>
    </row>
    <row r="3276" spans="1:2" x14ac:dyDescent="0.25">
      <c r="A3276" s="62">
        <v>26131814</v>
      </c>
      <c r="B3276" s="63" t="s">
        <v>15426</v>
      </c>
    </row>
    <row r="3277" spans="1:2" x14ac:dyDescent="0.25">
      <c r="A3277" s="62">
        <v>26141601</v>
      </c>
      <c r="B3277" s="63" t="s">
        <v>12571</v>
      </c>
    </row>
    <row r="3278" spans="1:2" x14ac:dyDescent="0.25">
      <c r="A3278" s="62">
        <v>26141602</v>
      </c>
      <c r="B3278" s="63" t="s">
        <v>2344</v>
      </c>
    </row>
    <row r="3279" spans="1:2" x14ac:dyDescent="0.25">
      <c r="A3279" s="62">
        <v>26141603</v>
      </c>
      <c r="B3279" s="63" t="s">
        <v>2103</v>
      </c>
    </row>
    <row r="3280" spans="1:2" x14ac:dyDescent="0.25">
      <c r="A3280" s="62">
        <v>26141701</v>
      </c>
      <c r="B3280" s="63" t="s">
        <v>11590</v>
      </c>
    </row>
    <row r="3281" spans="1:2" x14ac:dyDescent="0.25">
      <c r="A3281" s="62">
        <v>26141702</v>
      </c>
      <c r="B3281" s="63" t="s">
        <v>246</v>
      </c>
    </row>
    <row r="3282" spans="1:2" x14ac:dyDescent="0.25">
      <c r="A3282" s="62">
        <v>26141703</v>
      </c>
      <c r="B3282" s="63" t="s">
        <v>3721</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18160</v>
      </c>
    </row>
    <row r="3287" spans="1:2" x14ac:dyDescent="0.25">
      <c r="A3287" s="62">
        <v>26141804</v>
      </c>
      <c r="B3287" s="63" t="s">
        <v>14128</v>
      </c>
    </row>
    <row r="3288" spans="1:2" x14ac:dyDescent="0.25">
      <c r="A3288" s="62">
        <v>26141805</v>
      </c>
      <c r="B3288" s="63" t="s">
        <v>9459</v>
      </c>
    </row>
    <row r="3289" spans="1:2" x14ac:dyDescent="0.25">
      <c r="A3289" s="62">
        <v>26141806</v>
      </c>
      <c r="B3289" s="63" t="s">
        <v>5219</v>
      </c>
    </row>
    <row r="3290" spans="1:2" x14ac:dyDescent="0.25">
      <c r="A3290" s="62">
        <v>26141807</v>
      </c>
      <c r="B3290" s="63" t="s">
        <v>4066</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3466</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2685</v>
      </c>
    </row>
    <row r="3307" spans="1:2" x14ac:dyDescent="0.25">
      <c r="A3307" s="62">
        <v>26142005</v>
      </c>
      <c r="B3307" s="63" t="s">
        <v>4193</v>
      </c>
    </row>
    <row r="3308" spans="1:2" x14ac:dyDescent="0.25">
      <c r="A3308" s="62">
        <v>26142006</v>
      </c>
      <c r="B3308" s="63" t="s">
        <v>15774</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8043</v>
      </c>
    </row>
    <row r="3313" spans="1:2" x14ac:dyDescent="0.25">
      <c r="A3313" s="62">
        <v>26142117</v>
      </c>
      <c r="B3313" s="63" t="s">
        <v>8979</v>
      </c>
    </row>
    <row r="3314" spans="1:2" x14ac:dyDescent="0.25">
      <c r="A3314" s="62">
        <v>26142201</v>
      </c>
      <c r="B3314" s="63" t="s">
        <v>5291</v>
      </c>
    </row>
    <row r="3315" spans="1:2" x14ac:dyDescent="0.25">
      <c r="A3315" s="62">
        <v>26142202</v>
      </c>
      <c r="B3315" s="63" t="s">
        <v>13839</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13625</v>
      </c>
    </row>
    <row r="3320" spans="1:2" x14ac:dyDescent="0.25">
      <c r="A3320" s="62">
        <v>26142307</v>
      </c>
      <c r="B3320" s="63" t="s">
        <v>9690</v>
      </c>
    </row>
    <row r="3321" spans="1:2" x14ac:dyDescent="0.25">
      <c r="A3321" s="62">
        <v>26142308</v>
      </c>
      <c r="B3321" s="63" t="s">
        <v>4670</v>
      </c>
    </row>
    <row r="3322" spans="1:2" x14ac:dyDescent="0.25">
      <c r="A3322" s="62">
        <v>26142310</v>
      </c>
      <c r="B3322" s="63" t="s">
        <v>17738</v>
      </c>
    </row>
    <row r="3323" spans="1:2" x14ac:dyDescent="0.25">
      <c r="A3323" s="62">
        <v>26142311</v>
      </c>
      <c r="B3323" s="63" t="s">
        <v>8622</v>
      </c>
    </row>
    <row r="3324" spans="1:2" x14ac:dyDescent="0.25">
      <c r="A3324" s="62">
        <v>26142312</v>
      </c>
      <c r="B3324" s="63" t="s">
        <v>4316</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2415</v>
      </c>
    </row>
    <row r="3336" spans="1:2" x14ac:dyDescent="0.25">
      <c r="A3336" s="62">
        <v>27111504</v>
      </c>
      <c r="B3336" s="63" t="s">
        <v>13466</v>
      </c>
    </row>
    <row r="3337" spans="1:2" x14ac:dyDescent="0.25">
      <c r="A3337" s="62">
        <v>27111505</v>
      </c>
      <c r="B3337" s="63" t="s">
        <v>16775</v>
      </c>
    </row>
    <row r="3338" spans="1:2" x14ac:dyDescent="0.25">
      <c r="A3338" s="62">
        <v>27111506</v>
      </c>
      <c r="B3338" s="63" t="s">
        <v>8275</v>
      </c>
    </row>
    <row r="3339" spans="1:2" x14ac:dyDescent="0.25">
      <c r="A3339" s="62">
        <v>27111507</v>
      </c>
      <c r="B3339" s="63" t="s">
        <v>4934</v>
      </c>
    </row>
    <row r="3340" spans="1:2" x14ac:dyDescent="0.25">
      <c r="A3340" s="62">
        <v>27111508</v>
      </c>
      <c r="B3340" s="63" t="s">
        <v>7398</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13456</v>
      </c>
    </row>
    <row r="3346" spans="1:2" x14ac:dyDescent="0.25">
      <c r="A3346" s="62">
        <v>27111514</v>
      </c>
      <c r="B3346" s="63" t="s">
        <v>15641</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8507</v>
      </c>
    </row>
    <row r="3352" spans="1:2" x14ac:dyDescent="0.25">
      <c r="A3352" s="62">
        <v>27111520</v>
      </c>
      <c r="B3352" s="63" t="s">
        <v>14254</v>
      </c>
    </row>
    <row r="3353" spans="1:2" x14ac:dyDescent="0.25">
      <c r="A3353" s="62">
        <v>27111521</v>
      </c>
      <c r="B3353" s="63" t="s">
        <v>301</v>
      </c>
    </row>
    <row r="3354" spans="1:2" x14ac:dyDescent="0.25">
      <c r="A3354" s="62">
        <v>27111601</v>
      </c>
      <c r="B3354" s="63" t="s">
        <v>10988</v>
      </c>
    </row>
    <row r="3355" spans="1:2" x14ac:dyDescent="0.25">
      <c r="A3355" s="62">
        <v>27111602</v>
      </c>
      <c r="B3355" s="63" t="s">
        <v>5670</v>
      </c>
    </row>
    <row r="3356" spans="1:2" x14ac:dyDescent="0.25">
      <c r="A3356" s="62">
        <v>27111603</v>
      </c>
      <c r="B3356" s="63" t="s">
        <v>12246</v>
      </c>
    </row>
    <row r="3357" spans="1:2" x14ac:dyDescent="0.25">
      <c r="A3357" s="62">
        <v>27111604</v>
      </c>
      <c r="B3357" s="63" t="s">
        <v>16512</v>
      </c>
    </row>
    <row r="3358" spans="1:2" x14ac:dyDescent="0.25">
      <c r="A3358" s="62">
        <v>27111605</v>
      </c>
      <c r="B3358" s="63" t="s">
        <v>7766</v>
      </c>
    </row>
    <row r="3359" spans="1:2" x14ac:dyDescent="0.25">
      <c r="A3359" s="62">
        <v>27111607</v>
      </c>
      <c r="B3359" s="63" t="s">
        <v>3451</v>
      </c>
    </row>
    <row r="3360" spans="1:2" x14ac:dyDescent="0.25">
      <c r="A3360" s="62">
        <v>27111608</v>
      </c>
      <c r="B3360" s="63" t="s">
        <v>7850</v>
      </c>
    </row>
    <row r="3361" spans="1:2" x14ac:dyDescent="0.25">
      <c r="A3361" s="62">
        <v>27111609</v>
      </c>
      <c r="B3361" s="63" t="s">
        <v>2866</v>
      </c>
    </row>
    <row r="3362" spans="1:2" x14ac:dyDescent="0.25">
      <c r="A3362" s="62">
        <v>27111701</v>
      </c>
      <c r="B3362" s="63" t="s">
        <v>10030</v>
      </c>
    </row>
    <row r="3363" spans="1:2" x14ac:dyDescent="0.25">
      <c r="A3363" s="62">
        <v>27111702</v>
      </c>
      <c r="B3363" s="63" t="s">
        <v>15488</v>
      </c>
    </row>
    <row r="3364" spans="1:2" x14ac:dyDescent="0.25">
      <c r="A3364" s="62">
        <v>27111703</v>
      </c>
      <c r="B3364" s="63" t="s">
        <v>5163</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16628</v>
      </c>
    </row>
    <row r="3378" spans="1:2" x14ac:dyDescent="0.25">
      <c r="A3378" s="62">
        <v>27111717</v>
      </c>
      <c r="B3378" s="63" t="s">
        <v>8427</v>
      </c>
    </row>
    <row r="3379" spans="1:2" x14ac:dyDescent="0.25">
      <c r="A3379" s="62">
        <v>27111718</v>
      </c>
      <c r="B3379" s="63" t="s">
        <v>13520</v>
      </c>
    </row>
    <row r="3380" spans="1:2" x14ac:dyDescent="0.25">
      <c r="A3380" s="62">
        <v>27111720</v>
      </c>
      <c r="B3380" s="63" t="s">
        <v>9727</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15777</v>
      </c>
    </row>
    <row r="3387" spans="1:2" x14ac:dyDescent="0.25">
      <c r="A3387" s="62">
        <v>27111727</v>
      </c>
      <c r="B3387" s="63" t="s">
        <v>10112</v>
      </c>
    </row>
    <row r="3388" spans="1:2" x14ac:dyDescent="0.25">
      <c r="A3388" s="62">
        <v>27111801</v>
      </c>
      <c r="B3388" s="63" t="s">
        <v>10416</v>
      </c>
    </row>
    <row r="3389" spans="1:2" x14ac:dyDescent="0.25">
      <c r="A3389" s="62">
        <v>27111802</v>
      </c>
      <c r="B3389" s="63" t="s">
        <v>4738</v>
      </c>
    </row>
    <row r="3390" spans="1:2" x14ac:dyDescent="0.25">
      <c r="A3390" s="62">
        <v>27111803</v>
      </c>
      <c r="B3390" s="63" t="s">
        <v>14733</v>
      </c>
    </row>
    <row r="3391" spans="1:2" x14ac:dyDescent="0.25">
      <c r="A3391" s="62">
        <v>27111804</v>
      </c>
      <c r="B3391" s="63" t="s">
        <v>18289</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3510</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10466</v>
      </c>
    </row>
    <row r="3400" spans="1:2" x14ac:dyDescent="0.25">
      <c r="A3400" s="62">
        <v>27111905</v>
      </c>
      <c r="B3400" s="63" t="s">
        <v>1072</v>
      </c>
    </row>
    <row r="3401" spans="1:2" x14ac:dyDescent="0.25">
      <c r="A3401" s="62">
        <v>27111906</v>
      </c>
      <c r="B3401" s="63" t="s">
        <v>16346</v>
      </c>
    </row>
    <row r="3402" spans="1:2" x14ac:dyDescent="0.25">
      <c r="A3402" s="62">
        <v>27111907</v>
      </c>
      <c r="B3402" s="63" t="s">
        <v>4786</v>
      </c>
    </row>
    <row r="3403" spans="1:2" x14ac:dyDescent="0.25">
      <c r="A3403" s="62">
        <v>27111908</v>
      </c>
      <c r="B3403" s="63" t="s">
        <v>7804</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15979</v>
      </c>
    </row>
    <row r="3408" spans="1:2" x14ac:dyDescent="0.25">
      <c r="A3408" s="62">
        <v>27112002</v>
      </c>
      <c r="B3408" s="63" t="s">
        <v>2099</v>
      </c>
    </row>
    <row r="3409" spans="1:2" x14ac:dyDescent="0.25">
      <c r="A3409" s="62">
        <v>27112003</v>
      </c>
      <c r="B3409" s="63" t="s">
        <v>7811</v>
      </c>
    </row>
    <row r="3410" spans="1:2" x14ac:dyDescent="0.25">
      <c r="A3410" s="62">
        <v>27112004</v>
      </c>
      <c r="B3410" s="63" t="s">
        <v>4633</v>
      </c>
    </row>
    <row r="3411" spans="1:2" x14ac:dyDescent="0.25">
      <c r="A3411" s="62">
        <v>27112005</v>
      </c>
      <c r="B3411" s="63" t="s">
        <v>5375</v>
      </c>
    </row>
    <row r="3412" spans="1:2" x14ac:dyDescent="0.25">
      <c r="A3412" s="62">
        <v>27112006</v>
      </c>
      <c r="B3412" s="63" t="s">
        <v>4045</v>
      </c>
    </row>
    <row r="3413" spans="1:2" x14ac:dyDescent="0.25">
      <c r="A3413" s="62">
        <v>27112007</v>
      </c>
      <c r="B3413" s="63" t="s">
        <v>4749</v>
      </c>
    </row>
    <row r="3414" spans="1:2" x14ac:dyDescent="0.25">
      <c r="A3414" s="62">
        <v>27112008</v>
      </c>
      <c r="B3414" s="63" t="s">
        <v>14939</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9835</v>
      </c>
    </row>
    <row r="3420" spans="1:2" x14ac:dyDescent="0.25">
      <c r="A3420" s="62">
        <v>27112014</v>
      </c>
      <c r="B3420" s="63" t="s">
        <v>14310</v>
      </c>
    </row>
    <row r="3421" spans="1:2" x14ac:dyDescent="0.25">
      <c r="A3421" s="62">
        <v>27112015</v>
      </c>
      <c r="B3421" s="63" t="s">
        <v>10289</v>
      </c>
    </row>
    <row r="3422" spans="1:2" x14ac:dyDescent="0.25">
      <c r="A3422" s="62">
        <v>27112016</v>
      </c>
      <c r="B3422" s="63" t="s">
        <v>17357</v>
      </c>
    </row>
    <row r="3423" spans="1:2" x14ac:dyDescent="0.25">
      <c r="A3423" s="62">
        <v>27112017</v>
      </c>
      <c r="B3423" s="63" t="s">
        <v>8659</v>
      </c>
    </row>
    <row r="3424" spans="1:2" x14ac:dyDescent="0.25">
      <c r="A3424" s="62">
        <v>27112101</v>
      </c>
      <c r="B3424" s="63" t="s">
        <v>2594</v>
      </c>
    </row>
    <row r="3425" spans="1:2" x14ac:dyDescent="0.25">
      <c r="A3425" s="62">
        <v>27112102</v>
      </c>
      <c r="B3425" s="63" t="s">
        <v>1437</v>
      </c>
    </row>
    <row r="3426" spans="1:2" x14ac:dyDescent="0.25">
      <c r="A3426" s="62">
        <v>27112103</v>
      </c>
      <c r="B3426" s="63" t="s">
        <v>77</v>
      </c>
    </row>
    <row r="3427" spans="1:2" x14ac:dyDescent="0.25">
      <c r="A3427" s="62">
        <v>27112104</v>
      </c>
      <c r="B3427" s="63" t="s">
        <v>4165</v>
      </c>
    </row>
    <row r="3428" spans="1:2" x14ac:dyDescent="0.25">
      <c r="A3428" s="62">
        <v>27112105</v>
      </c>
      <c r="B3428" s="63" t="s">
        <v>4957</v>
      </c>
    </row>
    <row r="3429" spans="1:2" x14ac:dyDescent="0.25">
      <c r="A3429" s="62">
        <v>27112106</v>
      </c>
      <c r="B3429" s="63" t="s">
        <v>8152</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9580</v>
      </c>
    </row>
    <row r="3453" spans="1:2" x14ac:dyDescent="0.25">
      <c r="A3453" s="62">
        <v>27112131</v>
      </c>
      <c r="B3453" s="63" t="s">
        <v>14039</v>
      </c>
    </row>
    <row r="3454" spans="1:2" x14ac:dyDescent="0.25">
      <c r="A3454" s="62">
        <v>27112132</v>
      </c>
      <c r="B3454" s="63" t="s">
        <v>6288</v>
      </c>
    </row>
    <row r="3455" spans="1:2" x14ac:dyDescent="0.25">
      <c r="A3455" s="62">
        <v>27112133</v>
      </c>
      <c r="B3455" s="63" t="s">
        <v>12769</v>
      </c>
    </row>
    <row r="3456" spans="1:2" x14ac:dyDescent="0.25">
      <c r="A3456" s="62">
        <v>27112134</v>
      </c>
      <c r="B3456" s="63" t="s">
        <v>14088</v>
      </c>
    </row>
    <row r="3457" spans="1:2" x14ac:dyDescent="0.25">
      <c r="A3457" s="62">
        <v>27112201</v>
      </c>
      <c r="B3457" s="63" t="s">
        <v>2100</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13553</v>
      </c>
    </row>
    <row r="3463" spans="1:2" x14ac:dyDescent="0.25">
      <c r="A3463" s="62">
        <v>27112303</v>
      </c>
      <c r="B3463" s="63" t="s">
        <v>4664</v>
      </c>
    </row>
    <row r="3464" spans="1:2" x14ac:dyDescent="0.25">
      <c r="A3464" s="62">
        <v>27112304</v>
      </c>
      <c r="B3464" s="63" t="s">
        <v>2970</v>
      </c>
    </row>
    <row r="3465" spans="1:2" x14ac:dyDescent="0.25">
      <c r="A3465" s="62">
        <v>27112305</v>
      </c>
      <c r="B3465" s="63" t="s">
        <v>3689</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13876</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1119</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4810</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14493</v>
      </c>
    </row>
    <row r="3490" spans="1:2" x14ac:dyDescent="0.25">
      <c r="A3490" s="62">
        <v>27112709</v>
      </c>
      <c r="B3490" s="63" t="s">
        <v>1687</v>
      </c>
    </row>
    <row r="3491" spans="1:2" x14ac:dyDescent="0.25">
      <c r="A3491" s="62">
        <v>27112710</v>
      </c>
      <c r="B3491" s="63" t="s">
        <v>3713</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12367</v>
      </c>
    </row>
    <row r="3496" spans="1:2" x14ac:dyDescent="0.25">
      <c r="A3496" s="62">
        <v>27112715</v>
      </c>
      <c r="B3496" s="63" t="s">
        <v>8569</v>
      </c>
    </row>
    <row r="3497" spans="1:2" x14ac:dyDescent="0.25">
      <c r="A3497" s="62">
        <v>27112716</v>
      </c>
      <c r="B3497" s="63" t="s">
        <v>5314</v>
      </c>
    </row>
    <row r="3498" spans="1:2" x14ac:dyDescent="0.25">
      <c r="A3498" s="62">
        <v>27112717</v>
      </c>
      <c r="B3498" s="63" t="s">
        <v>5450</v>
      </c>
    </row>
    <row r="3499" spans="1:2" x14ac:dyDescent="0.25">
      <c r="A3499" s="62">
        <v>27112718</v>
      </c>
      <c r="B3499" s="63" t="s">
        <v>9627</v>
      </c>
    </row>
    <row r="3500" spans="1:2" x14ac:dyDescent="0.25">
      <c r="A3500" s="62">
        <v>27112719</v>
      </c>
      <c r="B3500" s="63" t="s">
        <v>16719</v>
      </c>
    </row>
    <row r="3501" spans="1:2" x14ac:dyDescent="0.25">
      <c r="A3501" s="62">
        <v>27112720</v>
      </c>
      <c r="B3501" s="63" t="s">
        <v>3934</v>
      </c>
    </row>
    <row r="3502" spans="1:2" x14ac:dyDescent="0.25">
      <c r="A3502" s="62">
        <v>27112721</v>
      </c>
      <c r="B3502" s="63" t="s">
        <v>8863</v>
      </c>
    </row>
    <row r="3503" spans="1:2" x14ac:dyDescent="0.25">
      <c r="A3503" s="62">
        <v>27112801</v>
      </c>
      <c r="B3503" s="63" t="s">
        <v>14514</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15871</v>
      </c>
    </row>
    <row r="3508" spans="1:2" x14ac:dyDescent="0.25">
      <c r="A3508" s="62">
        <v>27112806</v>
      </c>
      <c r="B3508" s="63" t="s">
        <v>846</v>
      </c>
    </row>
    <row r="3509" spans="1:2" x14ac:dyDescent="0.25">
      <c r="A3509" s="62">
        <v>27112807</v>
      </c>
      <c r="B3509" s="63" t="s">
        <v>11360</v>
      </c>
    </row>
    <row r="3510" spans="1:2" x14ac:dyDescent="0.25">
      <c r="A3510" s="62">
        <v>27112808</v>
      </c>
      <c r="B3510" s="63" t="s">
        <v>16312</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8804</v>
      </c>
    </row>
    <row r="3515" spans="1:2" x14ac:dyDescent="0.25">
      <c r="A3515" s="62">
        <v>27112813</v>
      </c>
      <c r="B3515" s="63" t="s">
        <v>4950</v>
      </c>
    </row>
    <row r="3516" spans="1:2" x14ac:dyDescent="0.25">
      <c r="A3516" s="62">
        <v>27112814</v>
      </c>
      <c r="B3516" s="63" t="s">
        <v>3322</v>
      </c>
    </row>
    <row r="3517" spans="1:2" x14ac:dyDescent="0.25">
      <c r="A3517" s="62">
        <v>27112815</v>
      </c>
      <c r="B3517" s="63" t="s">
        <v>2524</v>
      </c>
    </row>
    <row r="3518" spans="1:2" x14ac:dyDescent="0.25">
      <c r="A3518" s="62">
        <v>27112818</v>
      </c>
      <c r="B3518" s="63" t="s">
        <v>14540</v>
      </c>
    </row>
    <row r="3519" spans="1:2" x14ac:dyDescent="0.25">
      <c r="A3519" s="62">
        <v>27112819</v>
      </c>
      <c r="B3519" s="63" t="s">
        <v>8220</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14976</v>
      </c>
    </row>
    <row r="3525" spans="1:2" x14ac:dyDescent="0.25">
      <c r="A3525" s="62">
        <v>27112825</v>
      </c>
      <c r="B3525" s="63" t="s">
        <v>15667</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7536</v>
      </c>
    </row>
    <row r="3530" spans="1:2" x14ac:dyDescent="0.25">
      <c r="A3530" s="62">
        <v>27112904</v>
      </c>
      <c r="B3530" s="63" t="s">
        <v>15676</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13560</v>
      </c>
    </row>
    <row r="3542" spans="1:2" x14ac:dyDescent="0.25">
      <c r="A3542" s="62">
        <v>27113201</v>
      </c>
      <c r="B3542" s="63" t="s">
        <v>9311</v>
      </c>
    </row>
    <row r="3543" spans="1:2" x14ac:dyDescent="0.25">
      <c r="A3543" s="62">
        <v>27113202</v>
      </c>
      <c r="B3543" s="63" t="s">
        <v>14845</v>
      </c>
    </row>
    <row r="3544" spans="1:2" x14ac:dyDescent="0.25">
      <c r="A3544" s="62">
        <v>27113203</v>
      </c>
      <c r="B3544" s="63" t="s">
        <v>14679</v>
      </c>
    </row>
    <row r="3545" spans="1:2" x14ac:dyDescent="0.25">
      <c r="A3545" s="62">
        <v>27113204</v>
      </c>
      <c r="B3545" s="63" t="s">
        <v>8307</v>
      </c>
    </row>
    <row r="3546" spans="1:2" x14ac:dyDescent="0.25">
      <c r="A3546" s="62">
        <v>27121501</v>
      </c>
      <c r="B3546" s="63" t="s">
        <v>17835</v>
      </c>
    </row>
    <row r="3547" spans="1:2" x14ac:dyDescent="0.25">
      <c r="A3547" s="62">
        <v>27121502</v>
      </c>
      <c r="B3547" s="63" t="s">
        <v>15376</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14439</v>
      </c>
    </row>
    <row r="3561" spans="1:2" x14ac:dyDescent="0.25">
      <c r="A3561" s="62">
        <v>27121707</v>
      </c>
      <c r="B3561" s="63" t="s">
        <v>8214</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6243</v>
      </c>
    </row>
    <row r="3569" spans="1:2" x14ac:dyDescent="0.25">
      <c r="A3569" s="62">
        <v>27131507</v>
      </c>
      <c r="B3569" s="63" t="s">
        <v>416</v>
      </c>
    </row>
    <row r="3570" spans="1:2" x14ac:dyDescent="0.25">
      <c r="A3570" s="62">
        <v>27131508</v>
      </c>
      <c r="B3570" s="63" t="s">
        <v>9744</v>
      </c>
    </row>
    <row r="3571" spans="1:2" x14ac:dyDescent="0.25">
      <c r="A3571" s="62">
        <v>27131509</v>
      </c>
      <c r="B3571" s="63" t="s">
        <v>7863</v>
      </c>
    </row>
    <row r="3572" spans="1:2" x14ac:dyDescent="0.25">
      <c r="A3572" s="62">
        <v>27131510</v>
      </c>
      <c r="B3572" s="63" t="s">
        <v>13623</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16023</v>
      </c>
    </row>
    <row r="3579" spans="1:2" x14ac:dyDescent="0.25">
      <c r="A3579" s="62">
        <v>27131608</v>
      </c>
      <c r="B3579" s="63" t="s">
        <v>627</v>
      </c>
    </row>
    <row r="3580" spans="1:2" x14ac:dyDescent="0.25">
      <c r="A3580" s="62">
        <v>27131609</v>
      </c>
      <c r="B3580" s="63" t="s">
        <v>4688</v>
      </c>
    </row>
    <row r="3581" spans="1:2" x14ac:dyDescent="0.25">
      <c r="A3581" s="62">
        <v>27131610</v>
      </c>
      <c r="B3581" s="63" t="s">
        <v>3778</v>
      </c>
    </row>
    <row r="3582" spans="1:2" x14ac:dyDescent="0.25">
      <c r="A3582" s="62">
        <v>27131613</v>
      </c>
      <c r="B3582" s="63" t="s">
        <v>13090</v>
      </c>
    </row>
    <row r="3583" spans="1:2" x14ac:dyDescent="0.25">
      <c r="A3583" s="62">
        <v>27131614</v>
      </c>
      <c r="B3583" s="63" t="s">
        <v>8192</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4655</v>
      </c>
    </row>
    <row r="3599" spans="1:2" x14ac:dyDescent="0.25">
      <c r="A3599" s="62">
        <v>30101505</v>
      </c>
      <c r="B3599" s="63" t="s">
        <v>2201</v>
      </c>
    </row>
    <row r="3600" spans="1:2" x14ac:dyDescent="0.25">
      <c r="A3600" s="62">
        <v>30101506</v>
      </c>
      <c r="B3600" s="63" t="s">
        <v>7966</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4459</v>
      </c>
    </row>
    <row r="3610" spans="1:2" x14ac:dyDescent="0.25">
      <c r="A3610" s="62">
        <v>30101516</v>
      </c>
      <c r="B3610" s="63" t="s">
        <v>15184</v>
      </c>
    </row>
    <row r="3611" spans="1:2" x14ac:dyDescent="0.25">
      <c r="A3611" s="62">
        <v>30101517</v>
      </c>
      <c r="B3611" s="63" t="s">
        <v>4584</v>
      </c>
    </row>
    <row r="3612" spans="1:2" x14ac:dyDescent="0.25">
      <c r="A3612" s="62">
        <v>30101601</v>
      </c>
      <c r="B3612" s="63" t="s">
        <v>14665</v>
      </c>
    </row>
    <row r="3613" spans="1:2" x14ac:dyDescent="0.25">
      <c r="A3613" s="62">
        <v>30101602</v>
      </c>
      <c r="B3613" s="63" t="s">
        <v>3688</v>
      </c>
    </row>
    <row r="3614" spans="1:2" x14ac:dyDescent="0.25">
      <c r="A3614" s="62">
        <v>30101603</v>
      </c>
      <c r="B3614" s="63" t="s">
        <v>4080</v>
      </c>
    </row>
    <row r="3615" spans="1:2" x14ac:dyDescent="0.25">
      <c r="A3615" s="62">
        <v>30101604</v>
      </c>
      <c r="B3615" s="63" t="s">
        <v>4560</v>
      </c>
    </row>
    <row r="3616" spans="1:2" x14ac:dyDescent="0.25">
      <c r="A3616" s="62">
        <v>30101605</v>
      </c>
      <c r="B3616" s="63" t="s">
        <v>16305</v>
      </c>
    </row>
    <row r="3617" spans="1:2" x14ac:dyDescent="0.25">
      <c r="A3617" s="62">
        <v>30101606</v>
      </c>
      <c r="B3617" s="63" t="s">
        <v>409</v>
      </c>
    </row>
    <row r="3618" spans="1:2" x14ac:dyDescent="0.25">
      <c r="A3618" s="62">
        <v>30101607</v>
      </c>
      <c r="B3618" s="63" t="s">
        <v>5053</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4658</v>
      </c>
    </row>
    <row r="3623" spans="1:2" x14ac:dyDescent="0.25">
      <c r="A3623" s="62">
        <v>30101612</v>
      </c>
      <c r="B3623" s="63" t="s">
        <v>7534</v>
      </c>
    </row>
    <row r="3624" spans="1:2" x14ac:dyDescent="0.25">
      <c r="A3624" s="62">
        <v>30101613</v>
      </c>
      <c r="B3624" s="63" t="s">
        <v>14011</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2477</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4876</v>
      </c>
    </row>
    <row r="3639" spans="1:2" x14ac:dyDescent="0.25">
      <c r="A3639" s="62">
        <v>30101710</v>
      </c>
      <c r="B3639" s="63" t="s">
        <v>15341</v>
      </c>
    </row>
    <row r="3640" spans="1:2" x14ac:dyDescent="0.25">
      <c r="A3640" s="62">
        <v>30101711</v>
      </c>
      <c r="B3640" s="63" t="s">
        <v>2827</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3573</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15557</v>
      </c>
    </row>
    <row r="3655" spans="1:2" x14ac:dyDescent="0.25">
      <c r="A3655" s="62">
        <v>30101808</v>
      </c>
      <c r="B3655" s="63" t="s">
        <v>10302</v>
      </c>
    </row>
    <row r="3656" spans="1:2" x14ac:dyDescent="0.25">
      <c r="A3656" s="62">
        <v>30101809</v>
      </c>
      <c r="B3656" s="63" t="s">
        <v>3064</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7593</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4582</v>
      </c>
    </row>
    <row r="3686" spans="1:2" x14ac:dyDescent="0.25">
      <c r="A3686" s="62">
        <v>30101923</v>
      </c>
      <c r="B3686" s="63" t="s">
        <v>13182</v>
      </c>
    </row>
    <row r="3687" spans="1:2" x14ac:dyDescent="0.25">
      <c r="A3687" s="62">
        <v>30102001</v>
      </c>
      <c r="B3687" s="63" t="s">
        <v>8671</v>
      </c>
    </row>
    <row r="3688" spans="1:2" x14ac:dyDescent="0.25">
      <c r="A3688" s="62">
        <v>30102002</v>
      </c>
      <c r="B3688" s="63" t="s">
        <v>13098</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5276</v>
      </c>
    </row>
    <row r="3693" spans="1:2" x14ac:dyDescent="0.25">
      <c r="A3693" s="62">
        <v>30102007</v>
      </c>
      <c r="B3693" s="63" t="s">
        <v>15053</v>
      </c>
    </row>
    <row r="3694" spans="1:2" x14ac:dyDescent="0.25">
      <c r="A3694" s="62">
        <v>30102008</v>
      </c>
      <c r="B3694" s="63" t="s">
        <v>7327</v>
      </c>
    </row>
    <row r="3695" spans="1:2" x14ac:dyDescent="0.25">
      <c r="A3695" s="62">
        <v>30102009</v>
      </c>
      <c r="B3695" s="63" t="s">
        <v>15734</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5484</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14646</v>
      </c>
    </row>
    <row r="3710" spans="1:2" x14ac:dyDescent="0.25">
      <c r="A3710" s="62">
        <v>30102209</v>
      </c>
      <c r="B3710" s="63" t="s">
        <v>6912</v>
      </c>
    </row>
    <row r="3711" spans="1:2" x14ac:dyDescent="0.25">
      <c r="A3711" s="62">
        <v>30102210</v>
      </c>
      <c r="B3711" s="63" t="s">
        <v>9553</v>
      </c>
    </row>
    <row r="3712" spans="1:2" x14ac:dyDescent="0.25">
      <c r="A3712" s="62">
        <v>30102211</v>
      </c>
      <c r="B3712" s="63" t="s">
        <v>4477</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4969</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8029</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16012</v>
      </c>
    </row>
    <row r="3739" spans="1:2" x14ac:dyDescent="0.25">
      <c r="A3739" s="62">
        <v>30102403</v>
      </c>
      <c r="B3739" s="63" t="s">
        <v>5950</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2105</v>
      </c>
    </row>
    <row r="3753" spans="1:2" x14ac:dyDescent="0.25">
      <c r="A3753" s="62">
        <v>30102417</v>
      </c>
      <c r="B3753" s="63" t="s">
        <v>7882</v>
      </c>
    </row>
    <row r="3754" spans="1:2" x14ac:dyDescent="0.25">
      <c r="A3754" s="62">
        <v>30102501</v>
      </c>
      <c r="B3754" s="63" t="s">
        <v>15666</v>
      </c>
    </row>
    <row r="3755" spans="1:2" x14ac:dyDescent="0.25">
      <c r="A3755" s="62">
        <v>30102502</v>
      </c>
      <c r="B3755" s="63" t="s">
        <v>3709</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2762</v>
      </c>
    </row>
    <row r="3760" spans="1:2" x14ac:dyDescent="0.25">
      <c r="A3760" s="62">
        <v>30102507</v>
      </c>
      <c r="B3760" s="63" t="s">
        <v>2077</v>
      </c>
    </row>
    <row r="3761" spans="1:2" x14ac:dyDescent="0.25">
      <c r="A3761" s="62">
        <v>30102508</v>
      </c>
      <c r="B3761" s="63" t="s">
        <v>12426</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9444</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15487</v>
      </c>
    </row>
    <row r="3785" spans="1:2" x14ac:dyDescent="0.25">
      <c r="A3785" s="62">
        <v>30102606</v>
      </c>
      <c r="B3785" s="63" t="s">
        <v>4105</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13315</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18773</v>
      </c>
    </row>
    <row r="3801" spans="1:2" x14ac:dyDescent="0.25">
      <c r="A3801" s="62">
        <v>30102904</v>
      </c>
      <c r="B3801" s="63" t="s">
        <v>5303</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4805</v>
      </c>
    </row>
    <row r="3809" spans="1:2" x14ac:dyDescent="0.25">
      <c r="A3809" s="62">
        <v>30103201</v>
      </c>
      <c r="B3809" s="63" t="s">
        <v>6415</v>
      </c>
    </row>
    <row r="3810" spans="1:2" x14ac:dyDescent="0.25">
      <c r="A3810" s="62">
        <v>30103202</v>
      </c>
      <c r="B3810" s="63" t="s">
        <v>4259</v>
      </c>
    </row>
    <row r="3811" spans="1:2" x14ac:dyDescent="0.25">
      <c r="A3811" s="62">
        <v>30103203</v>
      </c>
      <c r="B3811" s="63" t="s">
        <v>13345</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5221</v>
      </c>
    </row>
    <row r="3816" spans="1:2" x14ac:dyDescent="0.25">
      <c r="A3816" s="62">
        <v>30103302</v>
      </c>
      <c r="B3816" s="63" t="s">
        <v>12206</v>
      </c>
    </row>
    <row r="3817" spans="1:2" x14ac:dyDescent="0.25">
      <c r="A3817" s="62">
        <v>30103303</v>
      </c>
      <c r="B3817" s="63" t="s">
        <v>14454</v>
      </c>
    </row>
    <row r="3818" spans="1:2" x14ac:dyDescent="0.25">
      <c r="A3818" s="62">
        <v>30103304</v>
      </c>
      <c r="B3818" s="63" t="s">
        <v>2795</v>
      </c>
    </row>
    <row r="3819" spans="1:2" x14ac:dyDescent="0.25">
      <c r="A3819" s="62">
        <v>30103305</v>
      </c>
      <c r="B3819" s="63" t="s">
        <v>2555</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8839</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2652</v>
      </c>
    </row>
    <row r="3839" spans="1:2" x14ac:dyDescent="0.25">
      <c r="A3839" s="62">
        <v>30103412</v>
      </c>
      <c r="B3839" s="63" t="s">
        <v>4684</v>
      </c>
    </row>
    <row r="3840" spans="1:2" x14ac:dyDescent="0.25">
      <c r="A3840" s="62">
        <v>30103413</v>
      </c>
      <c r="B3840" s="63" t="s">
        <v>9591</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3050</v>
      </c>
    </row>
    <row r="3854" spans="1:2" x14ac:dyDescent="0.25">
      <c r="A3854" s="62">
        <v>30103514</v>
      </c>
      <c r="B3854" s="63" t="s">
        <v>3970</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11531</v>
      </c>
    </row>
    <row r="3861" spans="1:2" x14ac:dyDescent="0.25">
      <c r="A3861" s="62">
        <v>30103606</v>
      </c>
      <c r="B3861" s="63" t="s">
        <v>15137</v>
      </c>
    </row>
    <row r="3862" spans="1:2" x14ac:dyDescent="0.25">
      <c r="A3862" s="62">
        <v>30103607</v>
      </c>
      <c r="B3862" s="63" t="s">
        <v>8687</v>
      </c>
    </row>
    <row r="3863" spans="1:2" x14ac:dyDescent="0.25">
      <c r="A3863" s="62">
        <v>30103608</v>
      </c>
      <c r="B3863" s="63" t="s">
        <v>11332</v>
      </c>
    </row>
    <row r="3864" spans="1:2" x14ac:dyDescent="0.25">
      <c r="A3864" s="62">
        <v>30103701</v>
      </c>
      <c r="B3864" s="63" t="s">
        <v>5274</v>
      </c>
    </row>
    <row r="3865" spans="1:2" x14ac:dyDescent="0.25">
      <c r="A3865" s="62">
        <v>30111501</v>
      </c>
      <c r="B3865" s="63" t="s">
        <v>9202</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7620</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4694</v>
      </c>
    </row>
    <row r="3883" spans="1:2" x14ac:dyDescent="0.25">
      <c r="A3883" s="62">
        <v>30121605</v>
      </c>
      <c r="B3883" s="63" t="s">
        <v>8127</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5177</v>
      </c>
    </row>
    <row r="3890" spans="1:2" x14ac:dyDescent="0.25">
      <c r="A3890" s="62">
        <v>30131603</v>
      </c>
      <c r="B3890" s="63" t="s">
        <v>14312</v>
      </c>
    </row>
    <row r="3891" spans="1:2" x14ac:dyDescent="0.25">
      <c r="A3891" s="62">
        <v>30131604</v>
      </c>
      <c r="B3891" s="63" t="s">
        <v>8073</v>
      </c>
    </row>
    <row r="3892" spans="1:2" x14ac:dyDescent="0.25">
      <c r="A3892" s="62">
        <v>30131701</v>
      </c>
      <c r="B3892" s="63" t="s">
        <v>3921</v>
      </c>
    </row>
    <row r="3893" spans="1:2" x14ac:dyDescent="0.25">
      <c r="A3893" s="62">
        <v>30131702</v>
      </c>
      <c r="B3893" s="63" t="s">
        <v>706</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1550</v>
      </c>
    </row>
    <row r="3898" spans="1:2" x14ac:dyDescent="0.25">
      <c r="A3898" s="62">
        <v>30141503</v>
      </c>
      <c r="B3898" s="63" t="s">
        <v>13720</v>
      </c>
    </row>
    <row r="3899" spans="1:2" x14ac:dyDescent="0.25">
      <c r="A3899" s="62">
        <v>30141505</v>
      </c>
      <c r="B3899" s="63" t="s">
        <v>3972</v>
      </c>
    </row>
    <row r="3900" spans="1:2" x14ac:dyDescent="0.25">
      <c r="A3900" s="62">
        <v>30141508</v>
      </c>
      <c r="B3900" s="63" t="s">
        <v>5598</v>
      </c>
    </row>
    <row r="3901" spans="1:2" x14ac:dyDescent="0.25">
      <c r="A3901" s="62">
        <v>30141510</v>
      </c>
      <c r="B3901" s="63" t="s">
        <v>11787</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13260</v>
      </c>
    </row>
    <row r="3909" spans="1:2" x14ac:dyDescent="0.25">
      <c r="A3909" s="62">
        <v>30151502</v>
      </c>
      <c r="B3909" s="63" t="s">
        <v>6523</v>
      </c>
    </row>
    <row r="3910" spans="1:2" x14ac:dyDescent="0.25">
      <c r="A3910" s="62">
        <v>30151503</v>
      </c>
      <c r="B3910" s="63" t="s">
        <v>10007</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8391</v>
      </c>
    </row>
    <row r="3916" spans="1:2" x14ac:dyDescent="0.25">
      <c r="A3916" s="62">
        <v>30151509</v>
      </c>
      <c r="B3916" s="63" t="s">
        <v>13987</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4906</v>
      </c>
    </row>
    <row r="3928" spans="1:2" x14ac:dyDescent="0.25">
      <c r="A3928" s="62">
        <v>30151701</v>
      </c>
      <c r="B3928" s="63" t="s">
        <v>11329</v>
      </c>
    </row>
    <row r="3929" spans="1:2" x14ac:dyDescent="0.25">
      <c r="A3929" s="62">
        <v>30151702</v>
      </c>
      <c r="B3929" s="63" t="s">
        <v>10267</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4713</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8058</v>
      </c>
    </row>
    <row r="3940" spans="1:2" x14ac:dyDescent="0.25">
      <c r="A3940" s="62">
        <v>30152001</v>
      </c>
      <c r="B3940" s="63" t="s">
        <v>14028</v>
      </c>
    </row>
    <row r="3941" spans="1:2" x14ac:dyDescent="0.25">
      <c r="A3941" s="62">
        <v>30152002</v>
      </c>
      <c r="B3941" s="63" t="s">
        <v>17830</v>
      </c>
    </row>
    <row r="3942" spans="1:2" x14ac:dyDescent="0.25">
      <c r="A3942" s="62">
        <v>30152003</v>
      </c>
      <c r="B3942" s="63" t="s">
        <v>5482</v>
      </c>
    </row>
    <row r="3943" spans="1:2" x14ac:dyDescent="0.25">
      <c r="A3943" s="62">
        <v>30152101</v>
      </c>
      <c r="B3943" s="63" t="s">
        <v>8663</v>
      </c>
    </row>
    <row r="3944" spans="1:2" x14ac:dyDescent="0.25">
      <c r="A3944" s="62">
        <v>30161501</v>
      </c>
      <c r="B3944" s="63" t="s">
        <v>11731</v>
      </c>
    </row>
    <row r="3945" spans="1:2" x14ac:dyDescent="0.25">
      <c r="A3945" s="62">
        <v>30161502</v>
      </c>
      <c r="B3945" s="63" t="s">
        <v>13222</v>
      </c>
    </row>
    <row r="3946" spans="1:2" x14ac:dyDescent="0.25">
      <c r="A3946" s="62">
        <v>30161503</v>
      </c>
      <c r="B3946" s="63" t="s">
        <v>6135</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8473</v>
      </c>
    </row>
    <row r="3954" spans="1:2" x14ac:dyDescent="0.25">
      <c r="A3954" s="62">
        <v>30161603</v>
      </c>
      <c r="B3954" s="63" t="s">
        <v>11558</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4336</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16419</v>
      </c>
    </row>
    <row r="3989" spans="1:2" x14ac:dyDescent="0.25">
      <c r="A3989" s="62">
        <v>30171506</v>
      </c>
      <c r="B3989" s="63" t="s">
        <v>13427</v>
      </c>
    </row>
    <row r="3990" spans="1:2" x14ac:dyDescent="0.25">
      <c r="A3990" s="62">
        <v>30171507</v>
      </c>
      <c r="B3990" s="63" t="s">
        <v>4546</v>
      </c>
    </row>
    <row r="3991" spans="1:2" x14ac:dyDescent="0.25">
      <c r="A3991" s="62">
        <v>30171508</v>
      </c>
      <c r="B3991" s="63" t="s">
        <v>6065</v>
      </c>
    </row>
    <row r="3992" spans="1:2" x14ac:dyDescent="0.25">
      <c r="A3992" s="62">
        <v>30171509</v>
      </c>
      <c r="B3992" s="63" t="s">
        <v>4201</v>
      </c>
    </row>
    <row r="3993" spans="1:2" x14ac:dyDescent="0.25">
      <c r="A3993" s="62">
        <v>30171510</v>
      </c>
      <c r="B3993" s="63" t="s">
        <v>16072</v>
      </c>
    </row>
    <row r="3994" spans="1:2" x14ac:dyDescent="0.25">
      <c r="A3994" s="62">
        <v>30171511</v>
      </c>
      <c r="B3994" s="63" t="s">
        <v>8819</v>
      </c>
    </row>
    <row r="3995" spans="1:2" x14ac:dyDescent="0.25">
      <c r="A3995" s="62">
        <v>30171512</v>
      </c>
      <c r="B3995" s="63" t="s">
        <v>10290</v>
      </c>
    </row>
    <row r="3996" spans="1:2" x14ac:dyDescent="0.25">
      <c r="A3996" s="62">
        <v>30171513</v>
      </c>
      <c r="B3996" s="63" t="s">
        <v>16001</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5309</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9445</v>
      </c>
    </row>
    <row r="4013" spans="1:2" x14ac:dyDescent="0.25">
      <c r="A4013" s="62">
        <v>30171705</v>
      </c>
      <c r="B4013" s="63" t="s">
        <v>15995</v>
      </c>
    </row>
    <row r="4014" spans="1:2" x14ac:dyDescent="0.25">
      <c r="A4014" s="62">
        <v>30171706</v>
      </c>
      <c r="B4014" s="63" t="s">
        <v>14363</v>
      </c>
    </row>
    <row r="4015" spans="1:2" x14ac:dyDescent="0.25">
      <c r="A4015" s="62">
        <v>30171707</v>
      </c>
      <c r="B4015" s="63" t="s">
        <v>11830</v>
      </c>
    </row>
    <row r="4016" spans="1:2" x14ac:dyDescent="0.25">
      <c r="A4016" s="62">
        <v>30171708</v>
      </c>
      <c r="B4016" s="63" t="s">
        <v>8213</v>
      </c>
    </row>
    <row r="4017" spans="1:2" x14ac:dyDescent="0.25">
      <c r="A4017" s="62">
        <v>30171709</v>
      </c>
      <c r="B4017" s="63" t="s">
        <v>15456</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13242</v>
      </c>
    </row>
    <row r="4026" spans="1:2" x14ac:dyDescent="0.25">
      <c r="A4026" s="62">
        <v>30171906</v>
      </c>
      <c r="B4026" s="63" t="s">
        <v>10309</v>
      </c>
    </row>
    <row r="4027" spans="1:2" x14ac:dyDescent="0.25">
      <c r="A4027" s="62">
        <v>30172001</v>
      </c>
      <c r="B4027" s="63" t="s">
        <v>4930</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10579</v>
      </c>
    </row>
    <row r="4032" spans="1:2" x14ac:dyDescent="0.25">
      <c r="A4032" s="62">
        <v>30181504</v>
      </c>
      <c r="B4032" s="63" t="s">
        <v>4060</v>
      </c>
    </row>
    <row r="4033" spans="1:2" x14ac:dyDescent="0.25">
      <c r="A4033" s="62">
        <v>30181505</v>
      </c>
      <c r="B4033" s="63" t="s">
        <v>16695</v>
      </c>
    </row>
    <row r="4034" spans="1:2" x14ac:dyDescent="0.25">
      <c r="A4034" s="62">
        <v>30181506</v>
      </c>
      <c r="B4034" s="63" t="s">
        <v>5409</v>
      </c>
    </row>
    <row r="4035" spans="1:2" x14ac:dyDescent="0.25">
      <c r="A4035" s="62">
        <v>30181507</v>
      </c>
      <c r="B4035" s="63" t="s">
        <v>6994</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3883</v>
      </c>
    </row>
    <row r="4042" spans="1:2" x14ac:dyDescent="0.25">
      <c r="A4042" s="62">
        <v>30181514</v>
      </c>
      <c r="B4042" s="63" t="s">
        <v>6409</v>
      </c>
    </row>
    <row r="4043" spans="1:2" x14ac:dyDescent="0.25">
      <c r="A4043" s="62">
        <v>30181515</v>
      </c>
      <c r="B4043" s="63" t="s">
        <v>4426</v>
      </c>
    </row>
    <row r="4044" spans="1:2" x14ac:dyDescent="0.25">
      <c r="A4044" s="62">
        <v>30191501</v>
      </c>
      <c r="B4044" s="63" t="s">
        <v>4336</v>
      </c>
    </row>
    <row r="4045" spans="1:2" x14ac:dyDescent="0.25">
      <c r="A4045" s="62">
        <v>30191502</v>
      </c>
      <c r="B4045" s="63" t="s">
        <v>4628</v>
      </c>
    </row>
    <row r="4046" spans="1:2" x14ac:dyDescent="0.25">
      <c r="A4046" s="62">
        <v>30191505</v>
      </c>
      <c r="B4046" s="63" t="s">
        <v>7061</v>
      </c>
    </row>
    <row r="4047" spans="1:2" x14ac:dyDescent="0.25">
      <c r="A4047" s="62">
        <v>30191601</v>
      </c>
      <c r="B4047" s="63" t="s">
        <v>17560</v>
      </c>
    </row>
    <row r="4048" spans="1:2" x14ac:dyDescent="0.25">
      <c r="A4048" s="62">
        <v>30191602</v>
      </c>
      <c r="B4048" s="63" t="s">
        <v>4476</v>
      </c>
    </row>
    <row r="4049" spans="1:2" x14ac:dyDescent="0.25">
      <c r="A4049" s="62">
        <v>30191603</v>
      </c>
      <c r="B4049" s="63" t="s">
        <v>8869</v>
      </c>
    </row>
    <row r="4050" spans="1:2" x14ac:dyDescent="0.25">
      <c r="A4050" s="62">
        <v>30201501</v>
      </c>
      <c r="B4050" s="63" t="s">
        <v>18327</v>
      </c>
    </row>
    <row r="4051" spans="1:2" x14ac:dyDescent="0.25">
      <c r="A4051" s="62">
        <v>30201502</v>
      </c>
      <c r="B4051" s="63" t="s">
        <v>7037</v>
      </c>
    </row>
    <row r="4052" spans="1:2" x14ac:dyDescent="0.25">
      <c r="A4052" s="62">
        <v>30201601</v>
      </c>
      <c r="B4052" s="63" t="s">
        <v>2061</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13078</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346</v>
      </c>
    </row>
    <row r="4063" spans="1:2" x14ac:dyDescent="0.25">
      <c r="A4063" s="62">
        <v>30201706</v>
      </c>
      <c r="B4063" s="63" t="s">
        <v>15597</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3433</v>
      </c>
    </row>
    <row r="4073" spans="1:2" x14ac:dyDescent="0.25">
      <c r="A4073" s="62">
        <v>30201902</v>
      </c>
      <c r="B4073" s="63" t="s">
        <v>14974</v>
      </c>
    </row>
    <row r="4074" spans="1:2" x14ac:dyDescent="0.25">
      <c r="A4074" s="62">
        <v>30201903</v>
      </c>
      <c r="B4074" s="63" t="s">
        <v>2871</v>
      </c>
    </row>
    <row r="4075" spans="1:2" x14ac:dyDescent="0.25">
      <c r="A4075" s="62">
        <v>30201904</v>
      </c>
      <c r="B4075" s="63" t="s">
        <v>18589</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4279</v>
      </c>
    </row>
    <row r="4083" spans="1:2" x14ac:dyDescent="0.25">
      <c r="A4083" s="62">
        <v>30221009</v>
      </c>
      <c r="B4083" s="63" t="s">
        <v>16062</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13813</v>
      </c>
    </row>
    <row r="4090" spans="1:2" x14ac:dyDescent="0.25">
      <c r="A4090" s="62">
        <v>30222002</v>
      </c>
      <c r="B4090" s="63" t="s">
        <v>1101</v>
      </c>
    </row>
    <row r="4091" spans="1:2" x14ac:dyDescent="0.25">
      <c r="A4091" s="62">
        <v>30222003</v>
      </c>
      <c r="B4091" s="63" t="s">
        <v>2187</v>
      </c>
    </row>
    <row r="4092" spans="1:2" x14ac:dyDescent="0.25">
      <c r="A4092" s="62">
        <v>30222004</v>
      </c>
      <c r="B4092" s="63" t="s">
        <v>7191</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3471</v>
      </c>
    </row>
    <row r="4099" spans="1:2" x14ac:dyDescent="0.25">
      <c r="A4099" s="62">
        <v>30222011</v>
      </c>
      <c r="B4099" s="63" t="s">
        <v>5700</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8789</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7897</v>
      </c>
    </row>
    <row r="4117" spans="1:2" x14ac:dyDescent="0.25">
      <c r="A4117" s="62">
        <v>30222029</v>
      </c>
      <c r="B4117" s="63" t="s">
        <v>7886</v>
      </c>
    </row>
    <row r="4118" spans="1:2" x14ac:dyDescent="0.25">
      <c r="A4118" s="62">
        <v>30222030</v>
      </c>
      <c r="B4118" s="63" t="s">
        <v>16021</v>
      </c>
    </row>
    <row r="4119" spans="1:2" x14ac:dyDescent="0.25">
      <c r="A4119" s="62">
        <v>30222031</v>
      </c>
      <c r="B4119" s="63" t="s">
        <v>6320</v>
      </c>
    </row>
    <row r="4120" spans="1:2" x14ac:dyDescent="0.25">
      <c r="A4120" s="62">
        <v>30222032</v>
      </c>
      <c r="B4120" s="63" t="s">
        <v>18372</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4447</v>
      </c>
    </row>
    <row r="4130" spans="1:2" x14ac:dyDescent="0.25">
      <c r="A4130" s="62">
        <v>30222042</v>
      </c>
      <c r="B4130" s="63" t="s">
        <v>14260</v>
      </c>
    </row>
    <row r="4131" spans="1:2" x14ac:dyDescent="0.25">
      <c r="A4131" s="62">
        <v>30222043</v>
      </c>
      <c r="B4131" s="63" t="s">
        <v>14268</v>
      </c>
    </row>
    <row r="4132" spans="1:2" x14ac:dyDescent="0.25">
      <c r="A4132" s="62">
        <v>30222044</v>
      </c>
      <c r="B4132" s="63" t="s">
        <v>9825</v>
      </c>
    </row>
    <row r="4133" spans="1:2" x14ac:dyDescent="0.25">
      <c r="A4133" s="62">
        <v>30222045</v>
      </c>
      <c r="B4133" s="63" t="s">
        <v>4574</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14046</v>
      </c>
    </row>
    <row r="4144" spans="1:2" x14ac:dyDescent="0.25">
      <c r="A4144" s="62">
        <v>30222056</v>
      </c>
      <c r="B4144" s="63" t="s">
        <v>14713</v>
      </c>
    </row>
    <row r="4145" spans="1:2" x14ac:dyDescent="0.25">
      <c r="A4145" s="62">
        <v>30222057</v>
      </c>
      <c r="B4145" s="63" t="s">
        <v>10170</v>
      </c>
    </row>
    <row r="4146" spans="1:2" x14ac:dyDescent="0.25">
      <c r="A4146" s="62">
        <v>30222058</v>
      </c>
      <c r="B4146" s="63" t="s">
        <v>12509</v>
      </c>
    </row>
    <row r="4147" spans="1:2" x14ac:dyDescent="0.25">
      <c r="A4147" s="62">
        <v>30222059</v>
      </c>
      <c r="B4147" s="63" t="s">
        <v>5073</v>
      </c>
    </row>
    <row r="4148" spans="1:2" x14ac:dyDescent="0.25">
      <c r="A4148" s="62">
        <v>30222060</v>
      </c>
      <c r="B4148" s="63" t="s">
        <v>15012</v>
      </c>
    </row>
    <row r="4149" spans="1:2" x14ac:dyDescent="0.25">
      <c r="A4149" s="62">
        <v>30222061</v>
      </c>
      <c r="B4149" s="63" t="s">
        <v>18670</v>
      </c>
    </row>
    <row r="4150" spans="1:2" x14ac:dyDescent="0.25">
      <c r="A4150" s="62">
        <v>30222063</v>
      </c>
      <c r="B4150" s="63" t="s">
        <v>5908</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15318</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5307</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14620</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15840</v>
      </c>
    </row>
    <row r="4182" spans="1:2" x14ac:dyDescent="0.25">
      <c r="A4182" s="62">
        <v>30222308</v>
      </c>
      <c r="B4182" s="63" t="s">
        <v>2530</v>
      </c>
    </row>
    <row r="4183" spans="1:2" x14ac:dyDescent="0.25">
      <c r="A4183" s="62">
        <v>30222309</v>
      </c>
      <c r="B4183" s="63" t="s">
        <v>10034</v>
      </c>
    </row>
    <row r="4184" spans="1:2" x14ac:dyDescent="0.25">
      <c r="A4184" s="62">
        <v>30222401</v>
      </c>
      <c r="B4184" s="63" t="s">
        <v>7165</v>
      </c>
    </row>
    <row r="4185" spans="1:2" x14ac:dyDescent="0.25">
      <c r="A4185" s="62">
        <v>30222402</v>
      </c>
      <c r="B4185" s="63" t="s">
        <v>13247</v>
      </c>
    </row>
    <row r="4186" spans="1:2" x14ac:dyDescent="0.25">
      <c r="A4186" s="62">
        <v>30222403</v>
      </c>
      <c r="B4186" s="63" t="s">
        <v>13484</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8102</v>
      </c>
    </row>
    <row r="4200" spans="1:2" x14ac:dyDescent="0.25">
      <c r="A4200" s="62">
        <v>30222601</v>
      </c>
      <c r="B4200" s="63" t="s">
        <v>14724</v>
      </c>
    </row>
    <row r="4201" spans="1:2" x14ac:dyDescent="0.25">
      <c r="A4201" s="62">
        <v>30222602</v>
      </c>
      <c r="B4201" s="63" t="s">
        <v>17469</v>
      </c>
    </row>
    <row r="4202" spans="1:2" x14ac:dyDescent="0.25">
      <c r="A4202" s="62">
        <v>30222603</v>
      </c>
      <c r="B4202" s="63" t="s">
        <v>2707</v>
      </c>
    </row>
    <row r="4203" spans="1:2" x14ac:dyDescent="0.25">
      <c r="A4203" s="62">
        <v>30222604</v>
      </c>
      <c r="B4203" s="63" t="s">
        <v>8122</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2403</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10641</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11230</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4514</v>
      </c>
    </row>
    <row r="4260" spans="1:2" x14ac:dyDescent="0.25">
      <c r="A4260" s="62">
        <v>31101708</v>
      </c>
      <c r="B4260" s="63" t="s">
        <v>2156</v>
      </c>
    </row>
    <row r="4261" spans="1:2" x14ac:dyDescent="0.25">
      <c r="A4261" s="62">
        <v>31101709</v>
      </c>
      <c r="B4261" s="63" t="s">
        <v>4210</v>
      </c>
    </row>
    <row r="4262" spans="1:2" x14ac:dyDescent="0.25">
      <c r="A4262" s="62">
        <v>31101710</v>
      </c>
      <c r="B4262" s="63" t="s">
        <v>92</v>
      </c>
    </row>
    <row r="4263" spans="1:2" x14ac:dyDescent="0.25">
      <c r="A4263" s="62">
        <v>31101711</v>
      </c>
      <c r="B4263" s="63" t="s">
        <v>15078</v>
      </c>
    </row>
    <row r="4264" spans="1:2" x14ac:dyDescent="0.25">
      <c r="A4264" s="62">
        <v>31101712</v>
      </c>
      <c r="B4264" s="63" t="s">
        <v>10036</v>
      </c>
    </row>
    <row r="4265" spans="1:2" x14ac:dyDescent="0.25">
      <c r="A4265" s="62">
        <v>31101713</v>
      </c>
      <c r="B4265" s="63" t="s">
        <v>7691</v>
      </c>
    </row>
    <row r="4266" spans="1:2" x14ac:dyDescent="0.25">
      <c r="A4266" s="62">
        <v>31101714</v>
      </c>
      <c r="B4266" s="63" t="s">
        <v>5027</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4283</v>
      </c>
    </row>
    <row r="4277" spans="1:2" x14ac:dyDescent="0.25">
      <c r="A4277" s="62">
        <v>31101809</v>
      </c>
      <c r="B4277" s="63" t="s">
        <v>14799</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344</v>
      </c>
    </row>
    <row r="4286" spans="1:2" x14ac:dyDescent="0.25">
      <c r="A4286" s="62">
        <v>31101902</v>
      </c>
      <c r="B4286" s="63" t="s">
        <v>3349</v>
      </c>
    </row>
    <row r="4287" spans="1:2" x14ac:dyDescent="0.25">
      <c r="A4287" s="62">
        <v>31101903</v>
      </c>
      <c r="B4287" s="63" t="s">
        <v>10023</v>
      </c>
    </row>
    <row r="4288" spans="1:2" x14ac:dyDescent="0.25">
      <c r="A4288" s="62">
        <v>31101904</v>
      </c>
      <c r="B4288" s="63" t="s">
        <v>13305</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10412</v>
      </c>
    </row>
    <row r="4296" spans="1:2" x14ac:dyDescent="0.25">
      <c r="A4296" s="62">
        <v>31101912</v>
      </c>
      <c r="B4296" s="63" t="s">
        <v>11090</v>
      </c>
    </row>
    <row r="4297" spans="1:2" x14ac:dyDescent="0.25">
      <c r="A4297" s="62">
        <v>31102001</v>
      </c>
      <c r="B4297" s="63" t="s">
        <v>5414</v>
      </c>
    </row>
    <row r="4298" spans="1:2" x14ac:dyDescent="0.25">
      <c r="A4298" s="62">
        <v>31102002</v>
      </c>
      <c r="B4298" s="63" t="s">
        <v>8167</v>
      </c>
    </row>
    <row r="4299" spans="1:2" x14ac:dyDescent="0.25">
      <c r="A4299" s="62">
        <v>31102003</v>
      </c>
      <c r="B4299" s="63" t="s">
        <v>16159</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5338</v>
      </c>
    </row>
    <row r="4310" spans="1:2" x14ac:dyDescent="0.25">
      <c r="A4310" s="62">
        <v>31102014</v>
      </c>
      <c r="B4310" s="63" t="s">
        <v>7696</v>
      </c>
    </row>
    <row r="4311" spans="1:2" x14ac:dyDescent="0.25">
      <c r="A4311" s="62">
        <v>31102015</v>
      </c>
      <c r="B4311" s="63" t="s">
        <v>18594</v>
      </c>
    </row>
    <row r="4312" spans="1:2" x14ac:dyDescent="0.25">
      <c r="A4312" s="62">
        <v>31102016</v>
      </c>
      <c r="B4312" s="63" t="s">
        <v>3593</v>
      </c>
    </row>
    <row r="4313" spans="1:2" x14ac:dyDescent="0.25">
      <c r="A4313" s="62">
        <v>31102101</v>
      </c>
      <c r="B4313" s="63" t="s">
        <v>5077</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15337</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15514</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4885</v>
      </c>
    </row>
    <row r="4352" spans="1:2" x14ac:dyDescent="0.25">
      <c r="A4352" s="62">
        <v>31102308</v>
      </c>
      <c r="B4352" s="63" t="s">
        <v>7912</v>
      </c>
    </row>
    <row r="4353" spans="1:2" x14ac:dyDescent="0.25">
      <c r="A4353" s="62">
        <v>31102309</v>
      </c>
      <c r="B4353" s="63" t="s">
        <v>9698</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14206</v>
      </c>
    </row>
    <row r="4358" spans="1:2" x14ac:dyDescent="0.25">
      <c r="A4358" s="62">
        <v>31102314</v>
      </c>
      <c r="B4358" s="63" t="s">
        <v>703</v>
      </c>
    </row>
    <row r="4359" spans="1:2" x14ac:dyDescent="0.25">
      <c r="A4359" s="62">
        <v>31102315</v>
      </c>
      <c r="B4359" s="63" t="s">
        <v>4542</v>
      </c>
    </row>
    <row r="4360" spans="1:2" x14ac:dyDescent="0.25">
      <c r="A4360" s="62">
        <v>31102316</v>
      </c>
      <c r="B4360" s="63" t="s">
        <v>4265</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8728</v>
      </c>
    </row>
    <row r="4365" spans="1:2" x14ac:dyDescent="0.25">
      <c r="A4365" s="62">
        <v>31102405</v>
      </c>
      <c r="B4365" s="63" t="s">
        <v>17037</v>
      </c>
    </row>
    <row r="4366" spans="1:2" x14ac:dyDescent="0.25">
      <c r="A4366" s="62">
        <v>31102406</v>
      </c>
      <c r="B4366" s="63" t="s">
        <v>14085</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18400</v>
      </c>
    </row>
    <row r="4374" spans="1:2" x14ac:dyDescent="0.25">
      <c r="A4374" s="62">
        <v>31102414</v>
      </c>
      <c r="B4374" s="63" t="s">
        <v>15151</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11996</v>
      </c>
    </row>
    <row r="4382" spans="1:2" x14ac:dyDescent="0.25">
      <c r="A4382" s="62">
        <v>31111506</v>
      </c>
      <c r="B4382" s="63" t="s">
        <v>2124</v>
      </c>
    </row>
    <row r="4383" spans="1:2" x14ac:dyDescent="0.25">
      <c r="A4383" s="62">
        <v>31111507</v>
      </c>
      <c r="B4383" s="63" t="s">
        <v>18479</v>
      </c>
    </row>
    <row r="4384" spans="1:2" x14ac:dyDescent="0.25">
      <c r="A4384" s="62">
        <v>31111508</v>
      </c>
      <c r="B4384" s="63" t="s">
        <v>1788</v>
      </c>
    </row>
    <row r="4385" spans="1:2" x14ac:dyDescent="0.25">
      <c r="A4385" s="62">
        <v>31111509</v>
      </c>
      <c r="B4385" s="63" t="s">
        <v>4427</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7876</v>
      </c>
    </row>
    <row r="4394" spans="1:2" x14ac:dyDescent="0.25">
      <c r="A4394" s="62">
        <v>31111601</v>
      </c>
      <c r="B4394" s="63" t="s">
        <v>15961</v>
      </c>
    </row>
    <row r="4395" spans="1:2" x14ac:dyDescent="0.25">
      <c r="A4395" s="62">
        <v>31111602</v>
      </c>
      <c r="B4395" s="63" t="s">
        <v>6262</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16546</v>
      </c>
    </row>
    <row r="4403" spans="1:2" x14ac:dyDescent="0.25">
      <c r="A4403" s="62">
        <v>31111610</v>
      </c>
      <c r="B4403" s="63" t="s">
        <v>2499</v>
      </c>
    </row>
    <row r="4404" spans="1:2" x14ac:dyDescent="0.25">
      <c r="A4404" s="62">
        <v>31111611</v>
      </c>
      <c r="B4404" s="63" t="s">
        <v>13075</v>
      </c>
    </row>
    <row r="4405" spans="1:2" x14ac:dyDescent="0.25">
      <c r="A4405" s="62">
        <v>31111612</v>
      </c>
      <c r="B4405" s="63" t="s">
        <v>11426</v>
      </c>
    </row>
    <row r="4406" spans="1:2" x14ac:dyDescent="0.25">
      <c r="A4406" s="62">
        <v>31111613</v>
      </c>
      <c r="B4406" s="63" t="s">
        <v>10301</v>
      </c>
    </row>
    <row r="4407" spans="1:2" x14ac:dyDescent="0.25">
      <c r="A4407" s="62">
        <v>31111614</v>
      </c>
      <c r="B4407" s="63" t="s">
        <v>5215</v>
      </c>
    </row>
    <row r="4408" spans="1:2" x14ac:dyDescent="0.25">
      <c r="A4408" s="62">
        <v>31111615</v>
      </c>
      <c r="B4408" s="63" t="s">
        <v>6756</v>
      </c>
    </row>
    <row r="4409" spans="1:2" x14ac:dyDescent="0.25">
      <c r="A4409" s="62">
        <v>31111616</v>
      </c>
      <c r="B4409" s="63" t="s">
        <v>3004</v>
      </c>
    </row>
    <row r="4410" spans="1:2" x14ac:dyDescent="0.25">
      <c r="A4410" s="62">
        <v>31111617</v>
      </c>
      <c r="B4410" s="63" t="s">
        <v>13232</v>
      </c>
    </row>
    <row r="4411" spans="1:2" x14ac:dyDescent="0.25">
      <c r="A4411" s="62">
        <v>31111701</v>
      </c>
      <c r="B4411" s="63" t="s">
        <v>15024</v>
      </c>
    </row>
    <row r="4412" spans="1:2" x14ac:dyDescent="0.25">
      <c r="A4412" s="62">
        <v>31111702</v>
      </c>
      <c r="B4412" s="63" t="s">
        <v>4804</v>
      </c>
    </row>
    <row r="4413" spans="1:2" x14ac:dyDescent="0.25">
      <c r="A4413" s="62">
        <v>31111703</v>
      </c>
      <c r="B4413" s="63" t="s">
        <v>11014</v>
      </c>
    </row>
    <row r="4414" spans="1:2" x14ac:dyDescent="0.25">
      <c r="A4414" s="62">
        <v>31111704</v>
      </c>
      <c r="B4414" s="63" t="s">
        <v>1354</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4240</v>
      </c>
    </row>
    <row r="4419" spans="1:2" x14ac:dyDescent="0.25">
      <c r="A4419" s="62">
        <v>31111709</v>
      </c>
      <c r="B4419" s="63" t="s">
        <v>4873</v>
      </c>
    </row>
    <row r="4420" spans="1:2" x14ac:dyDescent="0.25">
      <c r="A4420" s="62">
        <v>31111710</v>
      </c>
      <c r="B4420" s="63" t="s">
        <v>15454</v>
      </c>
    </row>
    <row r="4421" spans="1:2" x14ac:dyDescent="0.25">
      <c r="A4421" s="62">
        <v>31111711</v>
      </c>
      <c r="B4421" s="63" t="s">
        <v>14167</v>
      </c>
    </row>
    <row r="4422" spans="1:2" x14ac:dyDescent="0.25">
      <c r="A4422" s="62">
        <v>31111712</v>
      </c>
      <c r="B4422" s="63" t="s">
        <v>6821</v>
      </c>
    </row>
    <row r="4423" spans="1:2" x14ac:dyDescent="0.25">
      <c r="A4423" s="62">
        <v>31111713</v>
      </c>
      <c r="B4423" s="63" t="s">
        <v>1429</v>
      </c>
    </row>
    <row r="4424" spans="1:2" x14ac:dyDescent="0.25">
      <c r="A4424" s="62">
        <v>31111714</v>
      </c>
      <c r="B4424" s="63" t="s">
        <v>4636</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16697</v>
      </c>
    </row>
    <row r="4437" spans="1:2" x14ac:dyDescent="0.25">
      <c r="A4437" s="62">
        <v>31121010</v>
      </c>
      <c r="B4437" s="63" t="s">
        <v>7988</v>
      </c>
    </row>
    <row r="4438" spans="1:2" x14ac:dyDescent="0.25">
      <c r="A4438" s="62">
        <v>31121011</v>
      </c>
      <c r="B4438" s="63" t="s">
        <v>13787</v>
      </c>
    </row>
    <row r="4439" spans="1:2" x14ac:dyDescent="0.25">
      <c r="A4439" s="62">
        <v>31121012</v>
      </c>
      <c r="B4439" s="63" t="s">
        <v>15505</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2084</v>
      </c>
    </row>
    <row r="4456" spans="1:2" x14ac:dyDescent="0.25">
      <c r="A4456" s="62">
        <v>31121110</v>
      </c>
      <c r="B4456" s="63" t="s">
        <v>13296</v>
      </c>
    </row>
    <row r="4457" spans="1:2" x14ac:dyDescent="0.25">
      <c r="A4457" s="62">
        <v>31121111</v>
      </c>
      <c r="B4457" s="63" t="s">
        <v>7848</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8483</v>
      </c>
    </row>
    <row r="4462" spans="1:2" x14ac:dyDescent="0.25">
      <c r="A4462" s="62">
        <v>31121116</v>
      </c>
      <c r="B4462" s="63" t="s">
        <v>10908</v>
      </c>
    </row>
    <row r="4463" spans="1:2" x14ac:dyDescent="0.25">
      <c r="A4463" s="62">
        <v>31121117</v>
      </c>
      <c r="B4463" s="63" t="s">
        <v>4902</v>
      </c>
    </row>
    <row r="4464" spans="1:2" x14ac:dyDescent="0.25">
      <c r="A4464" s="62">
        <v>31121118</v>
      </c>
      <c r="B4464" s="63" t="s">
        <v>10739</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2240</v>
      </c>
    </row>
    <row r="4474" spans="1:2" x14ac:dyDescent="0.25">
      <c r="A4474" s="62">
        <v>31121209</v>
      </c>
      <c r="B4474" s="63" t="s">
        <v>14712</v>
      </c>
    </row>
    <row r="4475" spans="1:2" x14ac:dyDescent="0.25">
      <c r="A4475" s="62">
        <v>31121210</v>
      </c>
      <c r="B4475" s="63" t="s">
        <v>7439</v>
      </c>
    </row>
    <row r="4476" spans="1:2" x14ac:dyDescent="0.25">
      <c r="A4476" s="62">
        <v>31121211</v>
      </c>
      <c r="B4476" s="63" t="s">
        <v>5282</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6259</v>
      </c>
    </row>
    <row r="4481" spans="1:2" x14ac:dyDescent="0.25">
      <c r="A4481" s="62">
        <v>31121216</v>
      </c>
      <c r="B4481" s="63" t="s">
        <v>2309</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4779</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4829</v>
      </c>
    </row>
    <row r="4502" spans="1:2" x14ac:dyDescent="0.25">
      <c r="A4502" s="62">
        <v>31121318</v>
      </c>
      <c r="B4502" s="63" t="s">
        <v>13144</v>
      </c>
    </row>
    <row r="4503" spans="1:2" x14ac:dyDescent="0.25">
      <c r="A4503" s="62">
        <v>31121319</v>
      </c>
      <c r="B4503" s="63" t="s">
        <v>8027</v>
      </c>
    </row>
    <row r="4504" spans="1:2" x14ac:dyDescent="0.25">
      <c r="A4504" s="62">
        <v>31121401</v>
      </c>
      <c r="B4504" s="63" t="s">
        <v>1215</v>
      </c>
    </row>
    <row r="4505" spans="1:2" x14ac:dyDescent="0.25">
      <c r="A4505" s="62">
        <v>31121402</v>
      </c>
      <c r="B4505" s="63" t="s">
        <v>4603</v>
      </c>
    </row>
    <row r="4506" spans="1:2" x14ac:dyDescent="0.25">
      <c r="A4506" s="62">
        <v>31121403</v>
      </c>
      <c r="B4506" s="63" t="s">
        <v>3657</v>
      </c>
    </row>
    <row r="4507" spans="1:2" x14ac:dyDescent="0.25">
      <c r="A4507" s="62">
        <v>31121404</v>
      </c>
      <c r="B4507" s="63" t="s">
        <v>4772</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531</v>
      </c>
    </row>
    <row r="4520" spans="1:2" x14ac:dyDescent="0.25">
      <c r="A4520" s="62">
        <v>31121417</v>
      </c>
      <c r="B4520" s="63" t="s">
        <v>2380</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5155</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13563</v>
      </c>
    </row>
    <row r="4535" spans="1:2" x14ac:dyDescent="0.25">
      <c r="A4535" s="62">
        <v>31121513</v>
      </c>
      <c r="B4535" s="63" t="s">
        <v>4429</v>
      </c>
    </row>
    <row r="4536" spans="1:2" x14ac:dyDescent="0.25">
      <c r="A4536" s="62">
        <v>31121514</v>
      </c>
      <c r="B4536" s="63" t="s">
        <v>17237</v>
      </c>
    </row>
    <row r="4537" spans="1:2" x14ac:dyDescent="0.25">
      <c r="A4537" s="62">
        <v>31121515</v>
      </c>
      <c r="B4537" s="63" t="s">
        <v>14194</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2031</v>
      </c>
    </row>
    <row r="4548" spans="1:2" x14ac:dyDescent="0.25">
      <c r="A4548" s="62">
        <v>31121607</v>
      </c>
      <c r="B4548" s="63" t="s">
        <v>6083</v>
      </c>
    </row>
    <row r="4549" spans="1:2" x14ac:dyDescent="0.25">
      <c r="A4549" s="62">
        <v>31121608</v>
      </c>
      <c r="B4549" s="63" t="s">
        <v>9686</v>
      </c>
    </row>
    <row r="4550" spans="1:2" x14ac:dyDescent="0.25">
      <c r="A4550" s="62">
        <v>31121609</v>
      </c>
      <c r="B4550" s="63" t="s">
        <v>3801</v>
      </c>
    </row>
    <row r="4551" spans="1:2" x14ac:dyDescent="0.25">
      <c r="A4551" s="62">
        <v>31121610</v>
      </c>
      <c r="B4551" s="63" t="s">
        <v>14954</v>
      </c>
    </row>
    <row r="4552" spans="1:2" x14ac:dyDescent="0.25">
      <c r="A4552" s="62">
        <v>31121611</v>
      </c>
      <c r="B4552" s="63" t="s">
        <v>13073</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5622</v>
      </c>
    </row>
    <row r="4575" spans="1:2" x14ac:dyDescent="0.25">
      <c r="A4575" s="62">
        <v>31121719</v>
      </c>
      <c r="B4575" s="63" t="s">
        <v>3047</v>
      </c>
    </row>
    <row r="4576" spans="1:2" x14ac:dyDescent="0.25">
      <c r="A4576" s="62">
        <v>31121801</v>
      </c>
      <c r="B4576" s="63" t="s">
        <v>4550</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3001</v>
      </c>
    </row>
    <row r="4583" spans="1:2" x14ac:dyDescent="0.25">
      <c r="A4583" s="62">
        <v>31121808</v>
      </c>
      <c r="B4583" s="63" t="s">
        <v>5112</v>
      </c>
    </row>
    <row r="4584" spans="1:2" x14ac:dyDescent="0.25">
      <c r="A4584" s="62">
        <v>31121809</v>
      </c>
      <c r="B4584" s="63" t="s">
        <v>9441</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3490</v>
      </c>
    </row>
    <row r="4594" spans="1:2" x14ac:dyDescent="0.25">
      <c r="A4594" s="62">
        <v>31121819</v>
      </c>
      <c r="B4594" s="63" t="s">
        <v>7990</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4863</v>
      </c>
    </row>
    <row r="4603" spans="1:2" x14ac:dyDescent="0.25">
      <c r="A4603" s="62">
        <v>31121909</v>
      </c>
      <c r="B4603" s="63" t="s">
        <v>15782</v>
      </c>
    </row>
    <row r="4604" spans="1:2" x14ac:dyDescent="0.25">
      <c r="A4604" s="62">
        <v>31121910</v>
      </c>
      <c r="B4604" s="63" t="s">
        <v>17886</v>
      </c>
    </row>
    <row r="4605" spans="1:2" x14ac:dyDescent="0.25">
      <c r="A4605" s="62">
        <v>31121911</v>
      </c>
      <c r="B4605" s="63" t="s">
        <v>12923</v>
      </c>
    </row>
    <row r="4606" spans="1:2" x14ac:dyDescent="0.25">
      <c r="A4606" s="62">
        <v>31121912</v>
      </c>
      <c r="B4606" s="63" t="s">
        <v>13284</v>
      </c>
    </row>
    <row r="4607" spans="1:2" x14ac:dyDescent="0.25">
      <c r="A4607" s="62">
        <v>31121913</v>
      </c>
      <c r="B4607" s="63" t="s">
        <v>16559</v>
      </c>
    </row>
    <row r="4608" spans="1:2" x14ac:dyDescent="0.25">
      <c r="A4608" s="62">
        <v>31121914</v>
      </c>
      <c r="B4608" s="63" t="s">
        <v>8675</v>
      </c>
    </row>
    <row r="4609" spans="1:2" x14ac:dyDescent="0.25">
      <c r="A4609" s="62">
        <v>31121915</v>
      </c>
      <c r="B4609" s="63" t="s">
        <v>7442</v>
      </c>
    </row>
    <row r="4610" spans="1:2" x14ac:dyDescent="0.25">
      <c r="A4610" s="62">
        <v>31121916</v>
      </c>
      <c r="B4610" s="63" t="s">
        <v>10028</v>
      </c>
    </row>
    <row r="4611" spans="1:2" x14ac:dyDescent="0.25">
      <c r="A4611" s="62">
        <v>31121917</v>
      </c>
      <c r="B4611" s="63" t="s">
        <v>2582</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2955</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2638</v>
      </c>
    </row>
    <row r="4626" spans="1:2" x14ac:dyDescent="0.25">
      <c r="A4626" s="62">
        <v>31131513</v>
      </c>
      <c r="B4626" s="63" t="s">
        <v>6348</v>
      </c>
    </row>
    <row r="4627" spans="1:2" x14ac:dyDescent="0.25">
      <c r="A4627" s="62">
        <v>31131514</v>
      </c>
      <c r="B4627" s="63" t="s">
        <v>4807</v>
      </c>
    </row>
    <row r="4628" spans="1:2" x14ac:dyDescent="0.25">
      <c r="A4628" s="62">
        <v>31131515</v>
      </c>
      <c r="B4628" s="63" t="s">
        <v>10758</v>
      </c>
    </row>
    <row r="4629" spans="1:2" x14ac:dyDescent="0.25">
      <c r="A4629" s="62">
        <v>31131516</v>
      </c>
      <c r="B4629" s="63" t="s">
        <v>2161</v>
      </c>
    </row>
    <row r="4630" spans="1:2" x14ac:dyDescent="0.25">
      <c r="A4630" s="62">
        <v>31131601</v>
      </c>
      <c r="B4630" s="63" t="s">
        <v>3141</v>
      </c>
    </row>
    <row r="4631" spans="1:2" x14ac:dyDescent="0.25">
      <c r="A4631" s="62">
        <v>31131602</v>
      </c>
      <c r="B4631" s="63" t="s">
        <v>6967</v>
      </c>
    </row>
    <row r="4632" spans="1:2" x14ac:dyDescent="0.25">
      <c r="A4632" s="62">
        <v>31131603</v>
      </c>
      <c r="B4632" s="63" t="s">
        <v>2484</v>
      </c>
    </row>
    <row r="4633" spans="1:2" x14ac:dyDescent="0.25">
      <c r="A4633" s="62">
        <v>31131604</v>
      </c>
      <c r="B4633" s="63" t="s">
        <v>14052</v>
      </c>
    </row>
    <row r="4634" spans="1:2" x14ac:dyDescent="0.25">
      <c r="A4634" s="62">
        <v>31131605</v>
      </c>
      <c r="B4634" s="63" t="s">
        <v>11990</v>
      </c>
    </row>
    <row r="4635" spans="1:2" x14ac:dyDescent="0.25">
      <c r="A4635" s="62">
        <v>31131606</v>
      </c>
      <c r="B4635" s="63" t="s">
        <v>15591</v>
      </c>
    </row>
    <row r="4636" spans="1:2" x14ac:dyDescent="0.25">
      <c r="A4636" s="62">
        <v>31131607</v>
      </c>
      <c r="B4636" s="63" t="s">
        <v>5583</v>
      </c>
    </row>
    <row r="4637" spans="1:2" x14ac:dyDescent="0.25">
      <c r="A4637" s="62">
        <v>31131608</v>
      </c>
      <c r="B4637" s="63" t="s">
        <v>4090</v>
      </c>
    </row>
    <row r="4638" spans="1:2" x14ac:dyDescent="0.25">
      <c r="A4638" s="62">
        <v>31131609</v>
      </c>
      <c r="B4638" s="63" t="s">
        <v>13313</v>
      </c>
    </row>
    <row r="4639" spans="1:2" x14ac:dyDescent="0.25">
      <c r="A4639" s="62">
        <v>31131610</v>
      </c>
      <c r="B4639" s="63" t="s">
        <v>5173</v>
      </c>
    </row>
    <row r="4640" spans="1:2" x14ac:dyDescent="0.25">
      <c r="A4640" s="62">
        <v>31131611</v>
      </c>
      <c r="B4640" s="63" t="s">
        <v>11848</v>
      </c>
    </row>
    <row r="4641" spans="1:2" x14ac:dyDescent="0.25">
      <c r="A4641" s="62">
        <v>31131612</v>
      </c>
      <c r="B4641" s="63" t="s">
        <v>2604</v>
      </c>
    </row>
    <row r="4642" spans="1:2" x14ac:dyDescent="0.25">
      <c r="A4642" s="62">
        <v>31131613</v>
      </c>
      <c r="B4642" s="63" t="s">
        <v>5766</v>
      </c>
    </row>
    <row r="4643" spans="1:2" x14ac:dyDescent="0.25">
      <c r="A4643" s="62">
        <v>31131614</v>
      </c>
      <c r="B4643" s="63" t="s">
        <v>8815</v>
      </c>
    </row>
    <row r="4644" spans="1:2" x14ac:dyDescent="0.25">
      <c r="A4644" s="62">
        <v>31131615</v>
      </c>
      <c r="B4644" s="63" t="s">
        <v>5467</v>
      </c>
    </row>
    <row r="4645" spans="1:2" x14ac:dyDescent="0.25">
      <c r="A4645" s="62">
        <v>31131616</v>
      </c>
      <c r="B4645" s="63" t="s">
        <v>1966</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10796</v>
      </c>
    </row>
    <row r="4652" spans="1:2" x14ac:dyDescent="0.25">
      <c r="A4652" s="62">
        <v>31131707</v>
      </c>
      <c r="B4652" s="63" t="s">
        <v>5672</v>
      </c>
    </row>
    <row r="4653" spans="1:2" x14ac:dyDescent="0.25">
      <c r="A4653" s="62">
        <v>31131708</v>
      </c>
      <c r="B4653" s="63" t="s">
        <v>17458</v>
      </c>
    </row>
    <row r="4654" spans="1:2" x14ac:dyDescent="0.25">
      <c r="A4654" s="62">
        <v>31131709</v>
      </c>
      <c r="B4654" s="63" t="s">
        <v>8784</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14467</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4025</v>
      </c>
    </row>
    <row r="4672" spans="1:2" x14ac:dyDescent="0.25">
      <c r="A4672" s="62">
        <v>31131811</v>
      </c>
      <c r="B4672" s="63" t="s">
        <v>12447</v>
      </c>
    </row>
    <row r="4673" spans="1:2" x14ac:dyDescent="0.25">
      <c r="A4673" s="62">
        <v>31131812</v>
      </c>
      <c r="B4673" s="63" t="s">
        <v>8208</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3861</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5000</v>
      </c>
    </row>
    <row r="4687" spans="1:2" x14ac:dyDescent="0.25">
      <c r="A4687" s="62">
        <v>31131908</v>
      </c>
      <c r="B4687" s="63" t="s">
        <v>16265</v>
      </c>
    </row>
    <row r="4688" spans="1:2" x14ac:dyDescent="0.25">
      <c r="A4688" s="62">
        <v>31131909</v>
      </c>
      <c r="B4688" s="63" t="s">
        <v>8698</v>
      </c>
    </row>
    <row r="4689" spans="1:2" x14ac:dyDescent="0.25">
      <c r="A4689" s="62">
        <v>31131910</v>
      </c>
      <c r="B4689" s="63" t="s">
        <v>16548</v>
      </c>
    </row>
    <row r="4690" spans="1:2" x14ac:dyDescent="0.25">
      <c r="A4690" s="62">
        <v>31131911</v>
      </c>
      <c r="B4690" s="63" t="s">
        <v>9661</v>
      </c>
    </row>
    <row r="4691" spans="1:2" x14ac:dyDescent="0.25">
      <c r="A4691" s="62">
        <v>31131912</v>
      </c>
      <c r="B4691" s="63" t="s">
        <v>14947</v>
      </c>
    </row>
    <row r="4692" spans="1:2" x14ac:dyDescent="0.25">
      <c r="A4692" s="62">
        <v>31131913</v>
      </c>
      <c r="B4692" s="63" t="s">
        <v>11791</v>
      </c>
    </row>
    <row r="4693" spans="1:2" x14ac:dyDescent="0.25">
      <c r="A4693" s="62">
        <v>31131914</v>
      </c>
      <c r="B4693" s="63" t="s">
        <v>13044</v>
      </c>
    </row>
    <row r="4694" spans="1:2" x14ac:dyDescent="0.25">
      <c r="A4694" s="62">
        <v>31131915</v>
      </c>
      <c r="B4694" s="63" t="s">
        <v>10337</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11886</v>
      </c>
    </row>
    <row r="4707" spans="1:2" x14ac:dyDescent="0.25">
      <c r="A4707" s="62">
        <v>31141802</v>
      </c>
      <c r="B4707" s="63" t="s">
        <v>4691</v>
      </c>
    </row>
    <row r="4708" spans="1:2" x14ac:dyDescent="0.25">
      <c r="A4708" s="62">
        <v>31151501</v>
      </c>
      <c r="B4708" s="63" t="s">
        <v>16307</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15607</v>
      </c>
    </row>
    <row r="4715" spans="1:2" x14ac:dyDescent="0.25">
      <c r="A4715" s="62">
        <v>31151508</v>
      </c>
      <c r="B4715" s="63" t="s">
        <v>10923</v>
      </c>
    </row>
    <row r="4716" spans="1:2" x14ac:dyDescent="0.25">
      <c r="A4716" s="62">
        <v>31151509</v>
      </c>
      <c r="B4716" s="63" t="s">
        <v>18708</v>
      </c>
    </row>
    <row r="4717" spans="1:2" x14ac:dyDescent="0.25">
      <c r="A4717" s="62">
        <v>31151601</v>
      </c>
      <c r="B4717" s="63" t="s">
        <v>4954</v>
      </c>
    </row>
    <row r="4718" spans="1:2" x14ac:dyDescent="0.25">
      <c r="A4718" s="62">
        <v>31151603</v>
      </c>
      <c r="B4718" s="63" t="s">
        <v>18335</v>
      </c>
    </row>
    <row r="4719" spans="1:2" x14ac:dyDescent="0.25">
      <c r="A4719" s="62">
        <v>31151604</v>
      </c>
      <c r="B4719" s="63" t="s">
        <v>6658</v>
      </c>
    </row>
    <row r="4720" spans="1:2" x14ac:dyDescent="0.25">
      <c r="A4720" s="62">
        <v>31151605</v>
      </c>
      <c r="B4720" s="63" t="s">
        <v>15244</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8628</v>
      </c>
    </row>
    <row r="4734" spans="1:2" x14ac:dyDescent="0.25">
      <c r="A4734" s="62">
        <v>31151902</v>
      </c>
      <c r="B4734" s="63" t="s">
        <v>4808</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1220</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13047</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11008</v>
      </c>
    </row>
    <row r="4762" spans="1:2" x14ac:dyDescent="0.25">
      <c r="A4762" s="62">
        <v>31161606</v>
      </c>
      <c r="B4762" s="63" t="s">
        <v>14940</v>
      </c>
    </row>
    <row r="4763" spans="1:2" x14ac:dyDescent="0.25">
      <c r="A4763" s="62">
        <v>31161607</v>
      </c>
      <c r="B4763" s="63" t="s">
        <v>2401</v>
      </c>
    </row>
    <row r="4764" spans="1:2" x14ac:dyDescent="0.25">
      <c r="A4764" s="62">
        <v>31161608</v>
      </c>
      <c r="B4764" s="63" t="s">
        <v>13659</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4971</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13748</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8292</v>
      </c>
    </row>
    <row r="4779" spans="1:2" x14ac:dyDescent="0.25">
      <c r="A4779" s="62">
        <v>31161703</v>
      </c>
      <c r="B4779" s="63" t="s">
        <v>7881</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7726</v>
      </c>
    </row>
    <row r="4785" spans="1:2" x14ac:dyDescent="0.25">
      <c r="A4785" s="62">
        <v>31161709</v>
      </c>
      <c r="B4785" s="63" t="s">
        <v>2202</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11464</v>
      </c>
    </row>
    <row r="4793" spans="1:2" x14ac:dyDescent="0.25">
      <c r="A4793" s="62">
        <v>31161718</v>
      </c>
      <c r="B4793" s="63" t="s">
        <v>5038</v>
      </c>
    </row>
    <row r="4794" spans="1:2" x14ac:dyDescent="0.25">
      <c r="A4794" s="62">
        <v>31161719</v>
      </c>
      <c r="B4794" s="63" t="s">
        <v>14862</v>
      </c>
    </row>
    <row r="4795" spans="1:2" x14ac:dyDescent="0.25">
      <c r="A4795" s="62">
        <v>31161720</v>
      </c>
      <c r="B4795" s="63" t="s">
        <v>7608</v>
      </c>
    </row>
    <row r="4796" spans="1:2" x14ac:dyDescent="0.25">
      <c r="A4796" s="62">
        <v>31161721</v>
      </c>
      <c r="B4796" s="63" t="s">
        <v>5097</v>
      </c>
    </row>
    <row r="4797" spans="1:2" x14ac:dyDescent="0.25">
      <c r="A4797" s="62">
        <v>31161722</v>
      </c>
      <c r="B4797" s="63" t="s">
        <v>9448</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5426</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4262</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4215</v>
      </c>
    </row>
    <row r="4819" spans="1:2" x14ac:dyDescent="0.25">
      <c r="A4819" s="62">
        <v>31161813</v>
      </c>
      <c r="B4819" s="63" t="s">
        <v>18567</v>
      </c>
    </row>
    <row r="4820" spans="1:2" x14ac:dyDescent="0.25">
      <c r="A4820" s="62">
        <v>31161814</v>
      </c>
      <c r="B4820" s="63" t="s">
        <v>3932</v>
      </c>
    </row>
    <row r="4821" spans="1:2" x14ac:dyDescent="0.25">
      <c r="A4821" s="62">
        <v>31161815</v>
      </c>
      <c r="B4821" s="63" t="s">
        <v>14636</v>
      </c>
    </row>
    <row r="4822" spans="1:2" x14ac:dyDescent="0.25">
      <c r="A4822" s="62">
        <v>31161816</v>
      </c>
      <c r="B4822" s="63" t="s">
        <v>8310</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8579</v>
      </c>
    </row>
    <row r="4830" spans="1:2" x14ac:dyDescent="0.25">
      <c r="A4830" s="62">
        <v>31161904</v>
      </c>
      <c r="B4830" s="63" t="s">
        <v>8990</v>
      </c>
    </row>
    <row r="4831" spans="1:2" x14ac:dyDescent="0.25">
      <c r="A4831" s="62">
        <v>31161905</v>
      </c>
      <c r="B4831" s="63" t="s">
        <v>18590</v>
      </c>
    </row>
    <row r="4832" spans="1:2" x14ac:dyDescent="0.25">
      <c r="A4832" s="62">
        <v>31161906</v>
      </c>
      <c r="B4832" s="63" t="s">
        <v>2258</v>
      </c>
    </row>
    <row r="4833" spans="1:2" x14ac:dyDescent="0.25">
      <c r="A4833" s="62">
        <v>31161907</v>
      </c>
      <c r="B4833" s="63" t="s">
        <v>3230</v>
      </c>
    </row>
    <row r="4834" spans="1:2" x14ac:dyDescent="0.25">
      <c r="A4834" s="62">
        <v>31161908</v>
      </c>
      <c r="B4834" s="63" t="s">
        <v>13765</v>
      </c>
    </row>
    <row r="4835" spans="1:2" x14ac:dyDescent="0.25">
      <c r="A4835" s="62">
        <v>31162001</v>
      </c>
      <c r="B4835" s="63" t="s">
        <v>16959</v>
      </c>
    </row>
    <row r="4836" spans="1:2" x14ac:dyDescent="0.25">
      <c r="A4836" s="62">
        <v>31162002</v>
      </c>
      <c r="B4836" s="63" t="s">
        <v>2046</v>
      </c>
    </row>
    <row r="4837" spans="1:2" x14ac:dyDescent="0.25">
      <c r="A4837" s="62">
        <v>31162003</v>
      </c>
      <c r="B4837" s="63" t="s">
        <v>13838</v>
      </c>
    </row>
    <row r="4838" spans="1:2" x14ac:dyDescent="0.25">
      <c r="A4838" s="62">
        <v>31162004</v>
      </c>
      <c r="B4838" s="63" t="s">
        <v>6141</v>
      </c>
    </row>
    <row r="4839" spans="1:2" x14ac:dyDescent="0.25">
      <c r="A4839" s="62">
        <v>31162005</v>
      </c>
      <c r="B4839" s="63" t="s">
        <v>13096</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6616</v>
      </c>
    </row>
    <row r="4845" spans="1:2" x14ac:dyDescent="0.25">
      <c r="A4845" s="62">
        <v>31162103</v>
      </c>
      <c r="B4845" s="63" t="s">
        <v>6071</v>
      </c>
    </row>
    <row r="4846" spans="1:2" x14ac:dyDescent="0.25">
      <c r="A4846" s="62">
        <v>31162104</v>
      </c>
      <c r="B4846" s="63" t="s">
        <v>15477</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10199</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9884</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3760</v>
      </c>
    </row>
    <row r="4885" spans="1:2" x14ac:dyDescent="0.25">
      <c r="A4885" s="62">
        <v>31162414</v>
      </c>
      <c r="B4885" s="63" t="s">
        <v>4251</v>
      </c>
    </row>
    <row r="4886" spans="1:2" x14ac:dyDescent="0.25">
      <c r="A4886" s="62">
        <v>31162415</v>
      </c>
      <c r="B4886" s="63" t="s">
        <v>362</v>
      </c>
    </row>
    <row r="4887" spans="1:2" x14ac:dyDescent="0.25">
      <c r="A4887" s="62">
        <v>31162416</v>
      </c>
      <c r="B4887" s="63" t="s">
        <v>4296</v>
      </c>
    </row>
    <row r="4888" spans="1:2" x14ac:dyDescent="0.25">
      <c r="A4888" s="62">
        <v>31162417</v>
      </c>
      <c r="B4888" s="63" t="s">
        <v>11609</v>
      </c>
    </row>
    <row r="4889" spans="1:2" x14ac:dyDescent="0.25">
      <c r="A4889" s="62">
        <v>31162418</v>
      </c>
      <c r="B4889" s="63" t="s">
        <v>14695</v>
      </c>
    </row>
    <row r="4890" spans="1:2" x14ac:dyDescent="0.25">
      <c r="A4890" s="62">
        <v>31162501</v>
      </c>
      <c r="B4890" s="63" t="s">
        <v>4704</v>
      </c>
    </row>
    <row r="4891" spans="1:2" x14ac:dyDescent="0.25">
      <c r="A4891" s="62">
        <v>31162502</v>
      </c>
      <c r="B4891" s="63" t="s">
        <v>5259</v>
      </c>
    </row>
    <row r="4892" spans="1:2" x14ac:dyDescent="0.25">
      <c r="A4892" s="62">
        <v>31162503</v>
      </c>
      <c r="B4892" s="63" t="s">
        <v>11140</v>
      </c>
    </row>
    <row r="4893" spans="1:2" x14ac:dyDescent="0.25">
      <c r="A4893" s="62">
        <v>31162504</v>
      </c>
      <c r="B4893" s="63" t="s">
        <v>15481</v>
      </c>
    </row>
    <row r="4894" spans="1:2" x14ac:dyDescent="0.25">
      <c r="A4894" s="62">
        <v>31162505</v>
      </c>
      <c r="B4894" s="63" t="s">
        <v>12568</v>
      </c>
    </row>
    <row r="4895" spans="1:2" x14ac:dyDescent="0.25">
      <c r="A4895" s="62">
        <v>31162506</v>
      </c>
      <c r="B4895" s="63" t="s">
        <v>8757</v>
      </c>
    </row>
    <row r="4896" spans="1:2" x14ac:dyDescent="0.25">
      <c r="A4896" s="62">
        <v>31162507</v>
      </c>
      <c r="B4896" s="63" t="s">
        <v>3859</v>
      </c>
    </row>
    <row r="4897" spans="1:2" x14ac:dyDescent="0.25">
      <c r="A4897" s="62">
        <v>31162601</v>
      </c>
      <c r="B4897" s="63" t="s">
        <v>6053</v>
      </c>
    </row>
    <row r="4898" spans="1:2" x14ac:dyDescent="0.25">
      <c r="A4898" s="62">
        <v>31162602</v>
      </c>
      <c r="B4898" s="63" t="s">
        <v>363</v>
      </c>
    </row>
    <row r="4899" spans="1:2" x14ac:dyDescent="0.25">
      <c r="A4899" s="62">
        <v>31162603</v>
      </c>
      <c r="B4899" s="63" t="s">
        <v>13208</v>
      </c>
    </row>
    <row r="4900" spans="1:2" x14ac:dyDescent="0.25">
      <c r="A4900" s="62">
        <v>31162604</v>
      </c>
      <c r="B4900" s="63" t="s">
        <v>2467</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3536</v>
      </c>
    </row>
    <row r="4918" spans="1:2" x14ac:dyDescent="0.25">
      <c r="A4918" s="62">
        <v>31162807</v>
      </c>
      <c r="B4918" s="63" t="s">
        <v>4393</v>
      </c>
    </row>
    <row r="4919" spans="1:2" x14ac:dyDescent="0.25">
      <c r="A4919" s="62">
        <v>31162808</v>
      </c>
      <c r="B4919" s="63" t="s">
        <v>7571</v>
      </c>
    </row>
    <row r="4920" spans="1:2" x14ac:dyDescent="0.25">
      <c r="A4920" s="62">
        <v>31162809</v>
      </c>
      <c r="B4920" s="63" t="s">
        <v>2018</v>
      </c>
    </row>
    <row r="4921" spans="1:2" x14ac:dyDescent="0.25">
      <c r="A4921" s="62">
        <v>31162810</v>
      </c>
      <c r="B4921" s="63" t="s">
        <v>1033</v>
      </c>
    </row>
    <row r="4922" spans="1:2" x14ac:dyDescent="0.25">
      <c r="A4922" s="62">
        <v>31162811</v>
      </c>
      <c r="B4922" s="63" t="s">
        <v>3865</v>
      </c>
    </row>
    <row r="4923" spans="1:2" x14ac:dyDescent="0.25">
      <c r="A4923" s="62">
        <v>31162901</v>
      </c>
      <c r="B4923" s="63" t="s">
        <v>8278</v>
      </c>
    </row>
    <row r="4924" spans="1:2" x14ac:dyDescent="0.25">
      <c r="A4924" s="62">
        <v>31162902</v>
      </c>
      <c r="B4924" s="63" t="s">
        <v>9937</v>
      </c>
    </row>
    <row r="4925" spans="1:2" x14ac:dyDescent="0.25">
      <c r="A4925" s="62">
        <v>31162903</v>
      </c>
      <c r="B4925" s="63" t="s">
        <v>14999</v>
      </c>
    </row>
    <row r="4926" spans="1:2" x14ac:dyDescent="0.25">
      <c r="A4926" s="62">
        <v>31162904</v>
      </c>
      <c r="B4926" s="63" t="s">
        <v>4597</v>
      </c>
    </row>
    <row r="4927" spans="1:2" x14ac:dyDescent="0.25">
      <c r="A4927" s="62">
        <v>31162905</v>
      </c>
      <c r="B4927" s="63" t="s">
        <v>17893</v>
      </c>
    </row>
    <row r="4928" spans="1:2" x14ac:dyDescent="0.25">
      <c r="A4928" s="62">
        <v>31162906</v>
      </c>
      <c r="B4928" s="63" t="s">
        <v>15670</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3806</v>
      </c>
    </row>
    <row r="4935" spans="1:2" x14ac:dyDescent="0.25">
      <c r="A4935" s="62">
        <v>31163102</v>
      </c>
      <c r="B4935" s="63" t="s">
        <v>5322</v>
      </c>
    </row>
    <row r="4936" spans="1:2" x14ac:dyDescent="0.25">
      <c r="A4936" s="62">
        <v>31163103</v>
      </c>
      <c r="B4936" s="63" t="s">
        <v>6597</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9884</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8824</v>
      </c>
    </row>
    <row r="4946" spans="1:2" x14ac:dyDescent="0.25">
      <c r="A4946" s="62">
        <v>31163211</v>
      </c>
      <c r="B4946" s="63" t="s">
        <v>5972</v>
      </c>
    </row>
    <row r="4947" spans="1:2" x14ac:dyDescent="0.25">
      <c r="A4947" s="62">
        <v>31163212</v>
      </c>
      <c r="B4947" s="63" t="s">
        <v>16367</v>
      </c>
    </row>
    <row r="4948" spans="1:2" x14ac:dyDescent="0.25">
      <c r="A4948" s="62">
        <v>31163213</v>
      </c>
      <c r="B4948" s="63" t="s">
        <v>11904</v>
      </c>
    </row>
    <row r="4949" spans="1:2" x14ac:dyDescent="0.25">
      <c r="A4949" s="62">
        <v>31163214</v>
      </c>
      <c r="B4949" s="63" t="s">
        <v>13183</v>
      </c>
    </row>
    <row r="4950" spans="1:2" x14ac:dyDescent="0.25">
      <c r="A4950" s="62">
        <v>31163215</v>
      </c>
      <c r="B4950" s="63" t="s">
        <v>5030</v>
      </c>
    </row>
    <row r="4951" spans="1:2" x14ac:dyDescent="0.25">
      <c r="A4951" s="62">
        <v>31163301</v>
      </c>
      <c r="B4951" s="63" t="s">
        <v>4394</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2773</v>
      </c>
    </row>
    <row r="4958" spans="1:2" x14ac:dyDescent="0.25">
      <c r="A4958" s="62">
        <v>31171507</v>
      </c>
      <c r="B4958" s="63" t="s">
        <v>6780</v>
      </c>
    </row>
    <row r="4959" spans="1:2" x14ac:dyDescent="0.25">
      <c r="A4959" s="62">
        <v>31171508</v>
      </c>
      <c r="B4959" s="63" t="s">
        <v>2060</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15866</v>
      </c>
    </row>
    <row r="4964" spans="1:2" x14ac:dyDescent="0.25">
      <c r="A4964" s="62">
        <v>31171513</v>
      </c>
      <c r="B4964" s="63" t="s">
        <v>14005</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2268</v>
      </c>
    </row>
    <row r="4969" spans="1:2" x14ac:dyDescent="0.25">
      <c r="A4969" s="62">
        <v>31171520</v>
      </c>
      <c r="B4969" s="63" t="s">
        <v>1878</v>
      </c>
    </row>
    <row r="4970" spans="1:2" x14ac:dyDescent="0.25">
      <c r="A4970" s="62">
        <v>31171521</v>
      </c>
      <c r="B4970" s="63" t="s">
        <v>9754</v>
      </c>
    </row>
    <row r="4971" spans="1:2" x14ac:dyDescent="0.25">
      <c r="A4971" s="62">
        <v>31171522</v>
      </c>
      <c r="B4971" s="63" t="s">
        <v>2253</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9904</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18054</v>
      </c>
    </row>
    <row r="4991" spans="1:2" x14ac:dyDescent="0.25">
      <c r="A4991" s="62">
        <v>31171713</v>
      </c>
      <c r="B4991" s="63" t="s">
        <v>10169</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13624</v>
      </c>
    </row>
    <row r="4998" spans="1:2" x14ac:dyDescent="0.25">
      <c r="A4998" s="62">
        <v>31171806</v>
      </c>
      <c r="B4998" s="63" t="s">
        <v>4192</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2438</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3923</v>
      </c>
    </row>
    <row r="5010" spans="1:2" x14ac:dyDescent="0.25">
      <c r="A5010" s="62">
        <v>31181511</v>
      </c>
      <c r="B5010" s="63" t="s">
        <v>11874</v>
      </c>
    </row>
    <row r="5011" spans="1:2" x14ac:dyDescent="0.25">
      <c r="A5011" s="62">
        <v>31181512</v>
      </c>
      <c r="B5011" s="63" t="s">
        <v>2188</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15584</v>
      </c>
    </row>
    <row r="5017" spans="1:2" x14ac:dyDescent="0.25">
      <c r="A5017" s="62">
        <v>31181606</v>
      </c>
      <c r="B5017" s="63" t="s">
        <v>4016</v>
      </c>
    </row>
    <row r="5018" spans="1:2" x14ac:dyDescent="0.25">
      <c r="A5018" s="62">
        <v>31181607</v>
      </c>
      <c r="B5018" s="63" t="s">
        <v>14503</v>
      </c>
    </row>
    <row r="5019" spans="1:2" x14ac:dyDescent="0.25">
      <c r="A5019" s="62">
        <v>31181701</v>
      </c>
      <c r="B5019" s="63" t="s">
        <v>8049</v>
      </c>
    </row>
    <row r="5020" spans="1:2" x14ac:dyDescent="0.25">
      <c r="A5020" s="62">
        <v>31181702</v>
      </c>
      <c r="B5020" s="63" t="s">
        <v>6576</v>
      </c>
    </row>
    <row r="5021" spans="1:2" x14ac:dyDescent="0.25">
      <c r="A5021" s="62">
        <v>31181703</v>
      </c>
      <c r="B5021" s="63" t="s">
        <v>2073</v>
      </c>
    </row>
    <row r="5022" spans="1:2" x14ac:dyDescent="0.25">
      <c r="A5022" s="62">
        <v>31191501</v>
      </c>
      <c r="B5022" s="63" t="s">
        <v>2052</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4575</v>
      </c>
    </row>
    <row r="5032" spans="1:2" x14ac:dyDescent="0.25">
      <c r="A5032" s="62">
        <v>31191512</v>
      </c>
      <c r="B5032" s="63" t="s">
        <v>11479</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4167</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3107</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15263</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9452</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10766</v>
      </c>
    </row>
    <row r="5083" spans="1:2" x14ac:dyDescent="0.25">
      <c r="A5083" s="62">
        <v>31201613</v>
      </c>
      <c r="B5083" s="63" t="s">
        <v>15135</v>
      </c>
    </row>
    <row r="5084" spans="1:2" x14ac:dyDescent="0.25">
      <c r="A5084" s="62">
        <v>31201614</v>
      </c>
      <c r="B5084" s="63" t="s">
        <v>1912</v>
      </c>
    </row>
    <row r="5085" spans="1:2" x14ac:dyDescent="0.25">
      <c r="A5085" s="62">
        <v>31201615</v>
      </c>
      <c r="B5085" s="63" t="s">
        <v>3734</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14247</v>
      </c>
    </row>
    <row r="5092" spans="1:2" x14ac:dyDescent="0.25">
      <c r="A5092" s="62">
        <v>31211505</v>
      </c>
      <c r="B5092" s="63" t="s">
        <v>4282</v>
      </c>
    </row>
    <row r="5093" spans="1:2" x14ac:dyDescent="0.25">
      <c r="A5093" s="62">
        <v>31211506</v>
      </c>
      <c r="B5093" s="63" t="s">
        <v>8855</v>
      </c>
    </row>
    <row r="5094" spans="1:2" x14ac:dyDescent="0.25">
      <c r="A5094" s="62">
        <v>31211507</v>
      </c>
      <c r="B5094" s="63" t="s">
        <v>4703</v>
      </c>
    </row>
    <row r="5095" spans="1:2" x14ac:dyDescent="0.25">
      <c r="A5095" s="62">
        <v>31211508</v>
      </c>
      <c r="B5095" s="63" t="s">
        <v>11172</v>
      </c>
    </row>
    <row r="5096" spans="1:2" x14ac:dyDescent="0.25">
      <c r="A5096" s="62">
        <v>31211509</v>
      </c>
      <c r="B5096" s="63" t="s">
        <v>18658</v>
      </c>
    </row>
    <row r="5097" spans="1:2" x14ac:dyDescent="0.25">
      <c r="A5097" s="62">
        <v>31211510</v>
      </c>
      <c r="B5097" s="63" t="s">
        <v>4157</v>
      </c>
    </row>
    <row r="5098" spans="1:2" x14ac:dyDescent="0.25">
      <c r="A5098" s="62">
        <v>31211511</v>
      </c>
      <c r="B5098" s="63" t="s">
        <v>2385</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14563</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15605</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5476</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2533</v>
      </c>
    </row>
    <row r="5139" spans="1:2" x14ac:dyDescent="0.25">
      <c r="A5139" s="62">
        <v>31231105</v>
      </c>
      <c r="B5139" s="63" t="s">
        <v>15293</v>
      </c>
    </row>
    <row r="5140" spans="1:2" x14ac:dyDescent="0.25">
      <c r="A5140" s="62">
        <v>31231106</v>
      </c>
      <c r="B5140" s="63" t="s">
        <v>4557</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18673</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3539</v>
      </c>
    </row>
    <row r="5150" spans="1:2" x14ac:dyDescent="0.25">
      <c r="A5150" s="62">
        <v>31231116</v>
      </c>
      <c r="B5150" s="63" t="s">
        <v>1234</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6465</v>
      </c>
    </row>
    <row r="5156" spans="1:2" x14ac:dyDescent="0.25">
      <c r="A5156" s="62">
        <v>31231203</v>
      </c>
      <c r="B5156" s="63" t="s">
        <v>3635</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11915</v>
      </c>
    </row>
    <row r="5170" spans="1:2" x14ac:dyDescent="0.25">
      <c r="A5170" s="62">
        <v>31231217</v>
      </c>
      <c r="B5170" s="63" t="s">
        <v>13392</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5399</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14353</v>
      </c>
    </row>
    <row r="5182" spans="1:2" x14ac:dyDescent="0.25">
      <c r="A5182" s="62">
        <v>31231310</v>
      </c>
      <c r="B5182" s="63" t="s">
        <v>13452</v>
      </c>
    </row>
    <row r="5183" spans="1:2" x14ac:dyDescent="0.25">
      <c r="A5183" s="62">
        <v>31231311</v>
      </c>
      <c r="B5183" s="63" t="s">
        <v>3640</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15969</v>
      </c>
    </row>
    <row r="5188" spans="1:2" x14ac:dyDescent="0.25">
      <c r="A5188" s="62">
        <v>31231316</v>
      </c>
      <c r="B5188" s="63" t="s">
        <v>3876</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2782</v>
      </c>
    </row>
    <row r="5198" spans="1:2" x14ac:dyDescent="0.25">
      <c r="A5198" s="62">
        <v>31231405</v>
      </c>
      <c r="B5198" s="63" t="s">
        <v>8516</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3257</v>
      </c>
    </row>
    <row r="5203" spans="1:2" x14ac:dyDescent="0.25">
      <c r="A5203" s="62">
        <v>31241603</v>
      </c>
      <c r="B5203" s="63" t="s">
        <v>8909</v>
      </c>
    </row>
    <row r="5204" spans="1:2" x14ac:dyDescent="0.25">
      <c r="A5204" s="62">
        <v>31241604</v>
      </c>
      <c r="B5204" s="63" t="s">
        <v>6169</v>
      </c>
    </row>
    <row r="5205" spans="1:2" x14ac:dyDescent="0.25">
      <c r="A5205" s="62">
        <v>31241605</v>
      </c>
      <c r="B5205" s="63" t="s">
        <v>4739</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12082</v>
      </c>
    </row>
    <row r="5215" spans="1:2" x14ac:dyDescent="0.25">
      <c r="A5215" s="62">
        <v>31241705</v>
      </c>
      <c r="B5215" s="63" t="s">
        <v>18524</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5566</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8693</v>
      </c>
    </row>
    <row r="5230" spans="1:2" x14ac:dyDescent="0.25">
      <c r="A5230" s="62">
        <v>31241908</v>
      </c>
      <c r="B5230" s="63" t="s">
        <v>2597</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15310</v>
      </c>
    </row>
    <row r="5251" spans="1:2" x14ac:dyDescent="0.25">
      <c r="A5251" s="62">
        <v>31251505</v>
      </c>
      <c r="B5251" s="63" t="s">
        <v>18667</v>
      </c>
    </row>
    <row r="5252" spans="1:2" x14ac:dyDescent="0.25">
      <c r="A5252" s="62">
        <v>31251506</v>
      </c>
      <c r="B5252" s="63" t="s">
        <v>4966</v>
      </c>
    </row>
    <row r="5253" spans="1:2" x14ac:dyDescent="0.25">
      <c r="A5253" s="62">
        <v>31251507</v>
      </c>
      <c r="B5253" s="63" t="s">
        <v>13783</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14797</v>
      </c>
    </row>
    <row r="5265" spans="1:2" x14ac:dyDescent="0.25">
      <c r="A5265" s="62">
        <v>31261602</v>
      </c>
      <c r="B5265" s="63" t="s">
        <v>4211</v>
      </c>
    </row>
    <row r="5266" spans="1:2" x14ac:dyDescent="0.25">
      <c r="A5266" s="62">
        <v>31261603</v>
      </c>
      <c r="B5266" s="63" t="s">
        <v>4908</v>
      </c>
    </row>
    <row r="5267" spans="1:2" x14ac:dyDescent="0.25">
      <c r="A5267" s="62">
        <v>31261701</v>
      </c>
      <c r="B5267" s="63" t="s">
        <v>335</v>
      </c>
    </row>
    <row r="5268" spans="1:2" x14ac:dyDescent="0.25">
      <c r="A5268" s="62">
        <v>31261702</v>
      </c>
      <c r="B5268" s="63" t="s">
        <v>7839</v>
      </c>
    </row>
    <row r="5269" spans="1:2" x14ac:dyDescent="0.25">
      <c r="A5269" s="62">
        <v>31261703</v>
      </c>
      <c r="B5269" s="63" t="s">
        <v>9004</v>
      </c>
    </row>
    <row r="5270" spans="1:2" x14ac:dyDescent="0.25">
      <c r="A5270" s="62">
        <v>31261704</v>
      </c>
      <c r="B5270" s="63" t="s">
        <v>1299</v>
      </c>
    </row>
    <row r="5271" spans="1:2" x14ac:dyDescent="0.25">
      <c r="A5271" s="62">
        <v>31271601</v>
      </c>
      <c r="B5271" s="63" t="s">
        <v>5400</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10868</v>
      </c>
    </row>
    <row r="5282" spans="1:2" x14ac:dyDescent="0.25">
      <c r="A5282" s="62">
        <v>31281511</v>
      </c>
      <c r="B5282" s="63" t="s">
        <v>12857</v>
      </c>
    </row>
    <row r="5283" spans="1:2" x14ac:dyDescent="0.25">
      <c r="A5283" s="62">
        <v>31281512</v>
      </c>
      <c r="B5283" s="63" t="s">
        <v>8168</v>
      </c>
    </row>
    <row r="5284" spans="1:2" x14ac:dyDescent="0.25">
      <c r="A5284" s="62">
        <v>31281513</v>
      </c>
      <c r="B5284" s="63" t="s">
        <v>15421</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4735</v>
      </c>
    </row>
    <row r="5291" spans="1:2" x14ac:dyDescent="0.25">
      <c r="A5291" s="62">
        <v>31281520</v>
      </c>
      <c r="B5291" s="63" t="s">
        <v>10031</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16238</v>
      </c>
    </row>
    <row r="5296" spans="1:2" x14ac:dyDescent="0.25">
      <c r="A5296" s="62">
        <v>31281803</v>
      </c>
      <c r="B5296" s="63" t="s">
        <v>10527</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15631</v>
      </c>
    </row>
    <row r="5304" spans="1:2" x14ac:dyDescent="0.25">
      <c r="A5304" s="62">
        <v>31281811</v>
      </c>
      <c r="B5304" s="63" t="s">
        <v>8750</v>
      </c>
    </row>
    <row r="5305" spans="1:2" x14ac:dyDescent="0.25">
      <c r="A5305" s="62">
        <v>31281812</v>
      </c>
      <c r="B5305" s="63" t="s">
        <v>2277</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11245</v>
      </c>
    </row>
    <row r="5310" spans="1:2" x14ac:dyDescent="0.25">
      <c r="A5310" s="62">
        <v>31281817</v>
      </c>
      <c r="B5310" s="63" t="s">
        <v>944</v>
      </c>
    </row>
    <row r="5311" spans="1:2" x14ac:dyDescent="0.25">
      <c r="A5311" s="62">
        <v>31281818</v>
      </c>
      <c r="B5311" s="63" t="s">
        <v>3314</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10812</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14282</v>
      </c>
    </row>
    <row r="5322" spans="1:2" x14ac:dyDescent="0.25">
      <c r="A5322" s="62">
        <v>31281910</v>
      </c>
      <c r="B5322" s="63" t="s">
        <v>13115</v>
      </c>
    </row>
    <row r="5323" spans="1:2" x14ac:dyDescent="0.25">
      <c r="A5323" s="62">
        <v>31281911</v>
      </c>
      <c r="B5323" s="63" t="s">
        <v>8097</v>
      </c>
    </row>
    <row r="5324" spans="1:2" x14ac:dyDescent="0.25">
      <c r="A5324" s="62">
        <v>31281912</v>
      </c>
      <c r="B5324" s="63" t="s">
        <v>7215</v>
      </c>
    </row>
    <row r="5325" spans="1:2" x14ac:dyDescent="0.25">
      <c r="A5325" s="62">
        <v>31281913</v>
      </c>
      <c r="B5325" s="63" t="s">
        <v>2959</v>
      </c>
    </row>
    <row r="5326" spans="1:2" x14ac:dyDescent="0.25">
      <c r="A5326" s="62">
        <v>31281914</v>
      </c>
      <c r="B5326" s="63" t="s">
        <v>7305</v>
      </c>
    </row>
    <row r="5327" spans="1:2" x14ac:dyDescent="0.25">
      <c r="A5327" s="62">
        <v>31281915</v>
      </c>
      <c r="B5327" s="63" t="s">
        <v>1898</v>
      </c>
    </row>
    <row r="5328" spans="1:2" x14ac:dyDescent="0.25">
      <c r="A5328" s="62">
        <v>31281916</v>
      </c>
      <c r="B5328" s="63" t="s">
        <v>9283</v>
      </c>
    </row>
    <row r="5329" spans="1:2" x14ac:dyDescent="0.25">
      <c r="A5329" s="62">
        <v>31281917</v>
      </c>
      <c r="B5329" s="63" t="s">
        <v>8175</v>
      </c>
    </row>
    <row r="5330" spans="1:2" x14ac:dyDescent="0.25">
      <c r="A5330" s="62">
        <v>31281918</v>
      </c>
      <c r="B5330" s="63" t="s">
        <v>8903</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9371</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17595</v>
      </c>
    </row>
    <row r="5340" spans="1:2" x14ac:dyDescent="0.25">
      <c r="A5340" s="62">
        <v>31282009</v>
      </c>
      <c r="B5340" s="63" t="s">
        <v>5588</v>
      </c>
    </row>
    <row r="5341" spans="1:2" x14ac:dyDescent="0.25">
      <c r="A5341" s="62">
        <v>31282010</v>
      </c>
      <c r="B5341" s="63" t="s">
        <v>9044</v>
      </c>
    </row>
    <row r="5342" spans="1:2" x14ac:dyDescent="0.25">
      <c r="A5342" s="62">
        <v>31282011</v>
      </c>
      <c r="B5342" s="63" t="s">
        <v>9615</v>
      </c>
    </row>
    <row r="5343" spans="1:2" x14ac:dyDescent="0.25">
      <c r="A5343" s="62">
        <v>31282012</v>
      </c>
      <c r="B5343" s="63" t="s">
        <v>13343</v>
      </c>
    </row>
    <row r="5344" spans="1:2" x14ac:dyDescent="0.25">
      <c r="A5344" s="62">
        <v>31282013</v>
      </c>
      <c r="B5344" s="63" t="s">
        <v>8399</v>
      </c>
    </row>
    <row r="5345" spans="1:2" x14ac:dyDescent="0.25">
      <c r="A5345" s="62">
        <v>31282014</v>
      </c>
      <c r="B5345" s="63" t="s">
        <v>14139</v>
      </c>
    </row>
    <row r="5346" spans="1:2" x14ac:dyDescent="0.25">
      <c r="A5346" s="62">
        <v>31282015</v>
      </c>
      <c r="B5346" s="63" t="s">
        <v>9581</v>
      </c>
    </row>
    <row r="5347" spans="1:2" x14ac:dyDescent="0.25">
      <c r="A5347" s="62">
        <v>31282016</v>
      </c>
      <c r="B5347" s="63" t="s">
        <v>13841</v>
      </c>
    </row>
    <row r="5348" spans="1:2" x14ac:dyDescent="0.25">
      <c r="A5348" s="62">
        <v>31282017</v>
      </c>
      <c r="B5348" s="63" t="s">
        <v>9418</v>
      </c>
    </row>
    <row r="5349" spans="1:2" x14ac:dyDescent="0.25">
      <c r="A5349" s="62">
        <v>31282018</v>
      </c>
      <c r="B5349" s="63" t="s">
        <v>10599</v>
      </c>
    </row>
    <row r="5350" spans="1:2" x14ac:dyDescent="0.25">
      <c r="A5350" s="62">
        <v>31282019</v>
      </c>
      <c r="B5350" s="63" t="s">
        <v>14223</v>
      </c>
    </row>
    <row r="5351" spans="1:2" x14ac:dyDescent="0.25">
      <c r="A5351" s="62">
        <v>31282101</v>
      </c>
      <c r="B5351" s="63" t="s">
        <v>5012</v>
      </c>
    </row>
    <row r="5352" spans="1:2" x14ac:dyDescent="0.25">
      <c r="A5352" s="62">
        <v>31282102</v>
      </c>
      <c r="B5352" s="63" t="s">
        <v>14010</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2863</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15271</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7291</v>
      </c>
    </row>
    <row r="5382" spans="1:2" x14ac:dyDescent="0.25">
      <c r="A5382" s="62">
        <v>31282213</v>
      </c>
      <c r="B5382" s="63" t="s">
        <v>16593</v>
      </c>
    </row>
    <row r="5383" spans="1:2" x14ac:dyDescent="0.25">
      <c r="A5383" s="62">
        <v>31282214</v>
      </c>
      <c r="B5383" s="63" t="s">
        <v>8121</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8343</v>
      </c>
    </row>
    <row r="5391" spans="1:2" x14ac:dyDescent="0.25">
      <c r="A5391" s="62">
        <v>31282303</v>
      </c>
      <c r="B5391" s="63" t="s">
        <v>3176</v>
      </c>
    </row>
    <row r="5392" spans="1:2" x14ac:dyDescent="0.25">
      <c r="A5392" s="62">
        <v>31282304</v>
      </c>
      <c r="B5392" s="63" t="s">
        <v>250</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8736</v>
      </c>
    </row>
    <row r="5397" spans="1:2" x14ac:dyDescent="0.25">
      <c r="A5397" s="62">
        <v>31282309</v>
      </c>
      <c r="B5397" s="63" t="s">
        <v>9796</v>
      </c>
    </row>
    <row r="5398" spans="1:2" x14ac:dyDescent="0.25">
      <c r="A5398" s="62">
        <v>31282310</v>
      </c>
      <c r="B5398" s="63" t="s">
        <v>12975</v>
      </c>
    </row>
    <row r="5399" spans="1:2" x14ac:dyDescent="0.25">
      <c r="A5399" s="62">
        <v>31282311</v>
      </c>
      <c r="B5399" s="63" t="s">
        <v>4544</v>
      </c>
    </row>
    <row r="5400" spans="1:2" x14ac:dyDescent="0.25">
      <c r="A5400" s="62">
        <v>31282312</v>
      </c>
      <c r="B5400" s="63" t="s">
        <v>8465</v>
      </c>
    </row>
    <row r="5401" spans="1:2" x14ac:dyDescent="0.25">
      <c r="A5401" s="62">
        <v>31282313</v>
      </c>
      <c r="B5401" s="63" t="s">
        <v>8812</v>
      </c>
    </row>
    <row r="5402" spans="1:2" x14ac:dyDescent="0.25">
      <c r="A5402" s="62">
        <v>31282314</v>
      </c>
      <c r="B5402" s="63" t="s">
        <v>13590</v>
      </c>
    </row>
    <row r="5403" spans="1:2" x14ac:dyDescent="0.25">
      <c r="A5403" s="62">
        <v>31282315</v>
      </c>
      <c r="B5403" s="63" t="s">
        <v>16446</v>
      </c>
    </row>
    <row r="5404" spans="1:2" x14ac:dyDescent="0.25">
      <c r="A5404" s="62">
        <v>31282316</v>
      </c>
      <c r="B5404" s="63" t="s">
        <v>5023</v>
      </c>
    </row>
    <row r="5405" spans="1:2" x14ac:dyDescent="0.25">
      <c r="A5405" s="62">
        <v>31282317</v>
      </c>
      <c r="B5405" s="63" t="s">
        <v>13437</v>
      </c>
    </row>
    <row r="5406" spans="1:2" x14ac:dyDescent="0.25">
      <c r="A5406" s="62">
        <v>31282318</v>
      </c>
      <c r="B5406" s="63" t="s">
        <v>10600</v>
      </c>
    </row>
    <row r="5407" spans="1:2" x14ac:dyDescent="0.25">
      <c r="A5407" s="62">
        <v>31282319</v>
      </c>
      <c r="B5407" s="63" t="s">
        <v>9260</v>
      </c>
    </row>
    <row r="5408" spans="1:2" x14ac:dyDescent="0.25">
      <c r="A5408" s="62">
        <v>31282401</v>
      </c>
      <c r="B5408" s="63" t="s">
        <v>13757</v>
      </c>
    </row>
    <row r="5409" spans="1:2" x14ac:dyDescent="0.25">
      <c r="A5409" s="62">
        <v>31282402</v>
      </c>
      <c r="B5409" s="63" t="s">
        <v>10044</v>
      </c>
    </row>
    <row r="5410" spans="1:2" x14ac:dyDescent="0.25">
      <c r="A5410" s="62">
        <v>31282403</v>
      </c>
      <c r="B5410" s="63" t="s">
        <v>15527</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5356</v>
      </c>
    </row>
    <row r="5416" spans="1:2" x14ac:dyDescent="0.25">
      <c r="A5416" s="62">
        <v>31282409</v>
      </c>
      <c r="B5416" s="63" t="s">
        <v>2526</v>
      </c>
    </row>
    <row r="5417" spans="1:2" x14ac:dyDescent="0.25">
      <c r="A5417" s="62">
        <v>31282410</v>
      </c>
      <c r="B5417" s="63" t="s">
        <v>11569</v>
      </c>
    </row>
    <row r="5418" spans="1:2" x14ac:dyDescent="0.25">
      <c r="A5418" s="62">
        <v>31282411</v>
      </c>
      <c r="B5418" s="63" t="s">
        <v>15638</v>
      </c>
    </row>
    <row r="5419" spans="1:2" x14ac:dyDescent="0.25">
      <c r="A5419" s="62">
        <v>31282412</v>
      </c>
      <c r="B5419" s="63" t="s">
        <v>2554</v>
      </c>
    </row>
    <row r="5420" spans="1:2" x14ac:dyDescent="0.25">
      <c r="A5420" s="62">
        <v>31282413</v>
      </c>
      <c r="B5420" s="63" t="s">
        <v>11958</v>
      </c>
    </row>
    <row r="5421" spans="1:2" x14ac:dyDescent="0.25">
      <c r="A5421" s="62">
        <v>31282414</v>
      </c>
      <c r="B5421" s="63" t="s">
        <v>7564</v>
      </c>
    </row>
    <row r="5422" spans="1:2" x14ac:dyDescent="0.25">
      <c r="A5422" s="62">
        <v>31282415</v>
      </c>
      <c r="B5422" s="63" t="s">
        <v>3277</v>
      </c>
    </row>
    <row r="5423" spans="1:2" x14ac:dyDescent="0.25">
      <c r="A5423" s="62">
        <v>31282416</v>
      </c>
      <c r="B5423" s="63" t="s">
        <v>4473</v>
      </c>
    </row>
    <row r="5424" spans="1:2" x14ac:dyDescent="0.25">
      <c r="A5424" s="62">
        <v>31282417</v>
      </c>
      <c r="B5424" s="63" t="s">
        <v>5370</v>
      </c>
    </row>
    <row r="5425" spans="1:2" x14ac:dyDescent="0.25">
      <c r="A5425" s="62">
        <v>31282418</v>
      </c>
      <c r="B5425" s="63" t="s">
        <v>18264</v>
      </c>
    </row>
    <row r="5426" spans="1:2" x14ac:dyDescent="0.25">
      <c r="A5426" s="62">
        <v>31282419</v>
      </c>
      <c r="B5426" s="63" t="s">
        <v>4172</v>
      </c>
    </row>
    <row r="5427" spans="1:2" x14ac:dyDescent="0.25">
      <c r="A5427" s="62">
        <v>31291101</v>
      </c>
      <c r="B5427" s="63" t="s">
        <v>4654</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8400</v>
      </c>
    </row>
    <row r="5435" spans="1:2" x14ac:dyDescent="0.25">
      <c r="A5435" s="62">
        <v>31291109</v>
      </c>
      <c r="B5435" s="63" t="s">
        <v>2394</v>
      </c>
    </row>
    <row r="5436" spans="1:2" x14ac:dyDescent="0.25">
      <c r="A5436" s="62">
        <v>31291110</v>
      </c>
      <c r="B5436" s="63" t="s">
        <v>2019</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15735</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2895</v>
      </c>
    </row>
    <row r="5446" spans="1:2" x14ac:dyDescent="0.25">
      <c r="A5446" s="62">
        <v>31291120</v>
      </c>
      <c r="B5446" s="63" t="s">
        <v>13724</v>
      </c>
    </row>
    <row r="5447" spans="1:2" x14ac:dyDescent="0.25">
      <c r="A5447" s="62">
        <v>31291201</v>
      </c>
      <c r="B5447" s="63" t="s">
        <v>5990</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14321</v>
      </c>
    </row>
    <row r="5455" spans="1:2" x14ac:dyDescent="0.25">
      <c r="A5455" s="62">
        <v>31291209</v>
      </c>
      <c r="B5455" s="63" t="s">
        <v>8335</v>
      </c>
    </row>
    <row r="5456" spans="1:2" x14ac:dyDescent="0.25">
      <c r="A5456" s="62">
        <v>31291210</v>
      </c>
      <c r="B5456" s="63" t="s">
        <v>17622</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3838</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2568</v>
      </c>
    </row>
    <row r="5472" spans="1:2" x14ac:dyDescent="0.25">
      <c r="A5472" s="62">
        <v>31291306</v>
      </c>
      <c r="B5472" s="63" t="s">
        <v>4963</v>
      </c>
    </row>
    <row r="5473" spans="1:2" x14ac:dyDescent="0.25">
      <c r="A5473" s="62">
        <v>31291307</v>
      </c>
      <c r="B5473" s="63" t="s">
        <v>13334</v>
      </c>
    </row>
    <row r="5474" spans="1:2" x14ac:dyDescent="0.25">
      <c r="A5474" s="62">
        <v>31291308</v>
      </c>
      <c r="B5474" s="63" t="s">
        <v>18610</v>
      </c>
    </row>
    <row r="5475" spans="1:2" x14ac:dyDescent="0.25">
      <c r="A5475" s="62">
        <v>31291309</v>
      </c>
      <c r="B5475" s="63" t="s">
        <v>2813</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4844</v>
      </c>
    </row>
    <row r="5483" spans="1:2" x14ac:dyDescent="0.25">
      <c r="A5483" s="62">
        <v>31291317</v>
      </c>
      <c r="B5483" s="63" t="s">
        <v>16874</v>
      </c>
    </row>
    <row r="5484" spans="1:2" x14ac:dyDescent="0.25">
      <c r="A5484" s="62">
        <v>31291318</v>
      </c>
      <c r="B5484" s="63" t="s">
        <v>15030</v>
      </c>
    </row>
    <row r="5485" spans="1:2" x14ac:dyDescent="0.25">
      <c r="A5485" s="62">
        <v>31291319</v>
      </c>
      <c r="B5485" s="63" t="s">
        <v>4593</v>
      </c>
    </row>
    <row r="5486" spans="1:2" x14ac:dyDescent="0.25">
      <c r="A5486" s="62">
        <v>31291320</v>
      </c>
      <c r="B5486" s="63" t="s">
        <v>1716</v>
      </c>
    </row>
    <row r="5487" spans="1:2" x14ac:dyDescent="0.25">
      <c r="A5487" s="62">
        <v>31291401</v>
      </c>
      <c r="B5487" s="63" t="s">
        <v>9637</v>
      </c>
    </row>
    <row r="5488" spans="1:2" x14ac:dyDescent="0.25">
      <c r="A5488" s="62">
        <v>31291402</v>
      </c>
      <c r="B5488" s="63" t="s">
        <v>14704</v>
      </c>
    </row>
    <row r="5489" spans="1:2" x14ac:dyDescent="0.25">
      <c r="A5489" s="62">
        <v>31291403</v>
      </c>
      <c r="B5489" s="63" t="s">
        <v>9556</v>
      </c>
    </row>
    <row r="5490" spans="1:2" x14ac:dyDescent="0.25">
      <c r="A5490" s="62">
        <v>31291404</v>
      </c>
      <c r="B5490" s="63" t="s">
        <v>3123</v>
      </c>
    </row>
    <row r="5491" spans="1:2" x14ac:dyDescent="0.25">
      <c r="A5491" s="62">
        <v>31291405</v>
      </c>
      <c r="B5491" s="63" t="s">
        <v>8582</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3202</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9522</v>
      </c>
    </row>
    <row r="5505" spans="1:2" x14ac:dyDescent="0.25">
      <c r="A5505" s="62">
        <v>31291419</v>
      </c>
      <c r="B5505" s="63" t="s">
        <v>3353</v>
      </c>
    </row>
    <row r="5506" spans="1:2" x14ac:dyDescent="0.25">
      <c r="A5506" s="62">
        <v>31291420</v>
      </c>
      <c r="B5506" s="63" t="s">
        <v>14385</v>
      </c>
    </row>
    <row r="5507" spans="1:2" x14ac:dyDescent="0.25">
      <c r="A5507" s="62">
        <v>31301101</v>
      </c>
      <c r="B5507" s="63" t="s">
        <v>10781</v>
      </c>
    </row>
    <row r="5508" spans="1:2" x14ac:dyDescent="0.25">
      <c r="A5508" s="62">
        <v>31301102</v>
      </c>
      <c r="B5508" s="63" t="s">
        <v>10619</v>
      </c>
    </row>
    <row r="5509" spans="1:2" x14ac:dyDescent="0.25">
      <c r="A5509" s="62">
        <v>31301103</v>
      </c>
      <c r="B5509" s="63" t="s">
        <v>5457</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3878</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13823</v>
      </c>
    </row>
    <row r="5524" spans="1:2" x14ac:dyDescent="0.25">
      <c r="A5524" s="62">
        <v>31301118</v>
      </c>
      <c r="B5524" s="63" t="s">
        <v>4452</v>
      </c>
    </row>
    <row r="5525" spans="1:2" x14ac:dyDescent="0.25">
      <c r="A5525" s="62">
        <v>31301119</v>
      </c>
      <c r="B5525" s="63" t="s">
        <v>13303</v>
      </c>
    </row>
    <row r="5526" spans="1:2" x14ac:dyDescent="0.25">
      <c r="A5526" s="62">
        <v>31301201</v>
      </c>
      <c r="B5526" s="63" t="s">
        <v>15256</v>
      </c>
    </row>
    <row r="5527" spans="1:2" x14ac:dyDescent="0.25">
      <c r="A5527" s="62">
        <v>31301202</v>
      </c>
      <c r="B5527" s="63" t="s">
        <v>9017</v>
      </c>
    </row>
    <row r="5528" spans="1:2" x14ac:dyDescent="0.25">
      <c r="A5528" s="62">
        <v>31301203</v>
      </c>
      <c r="B5528" s="63" t="s">
        <v>7504</v>
      </c>
    </row>
    <row r="5529" spans="1:2" x14ac:dyDescent="0.25">
      <c r="A5529" s="62">
        <v>31301204</v>
      </c>
      <c r="B5529" s="63" t="s">
        <v>1678</v>
      </c>
    </row>
    <row r="5530" spans="1:2" x14ac:dyDescent="0.25">
      <c r="A5530" s="62">
        <v>31301205</v>
      </c>
      <c r="B5530" s="63" t="s">
        <v>13475</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4233</v>
      </c>
    </row>
    <row r="5541" spans="1:2" x14ac:dyDescent="0.25">
      <c r="A5541" s="62">
        <v>31301216</v>
      </c>
      <c r="B5541" s="63" t="s">
        <v>162</v>
      </c>
    </row>
    <row r="5542" spans="1:2" x14ac:dyDescent="0.25">
      <c r="A5542" s="62">
        <v>31301217</v>
      </c>
      <c r="B5542" s="63" t="s">
        <v>8699</v>
      </c>
    </row>
    <row r="5543" spans="1:2" x14ac:dyDescent="0.25">
      <c r="A5543" s="62">
        <v>31301218</v>
      </c>
      <c r="B5543" s="63" t="s">
        <v>2091</v>
      </c>
    </row>
    <row r="5544" spans="1:2" x14ac:dyDescent="0.25">
      <c r="A5544" s="62">
        <v>31301219</v>
      </c>
      <c r="B5544" s="63" t="s">
        <v>2056</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4755</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2384</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9908</v>
      </c>
    </row>
    <row r="5587" spans="1:2" x14ac:dyDescent="0.25">
      <c r="A5587" s="62">
        <v>31301505</v>
      </c>
      <c r="B5587" s="63" t="s">
        <v>4936</v>
      </c>
    </row>
    <row r="5588" spans="1:2" x14ac:dyDescent="0.25">
      <c r="A5588" s="62">
        <v>31301506</v>
      </c>
      <c r="B5588" s="63" t="s">
        <v>3458</v>
      </c>
    </row>
    <row r="5589" spans="1:2" x14ac:dyDescent="0.25">
      <c r="A5589" s="62">
        <v>31301507</v>
      </c>
      <c r="B5589" s="63" t="s">
        <v>13309</v>
      </c>
    </row>
    <row r="5590" spans="1:2" x14ac:dyDescent="0.25">
      <c r="A5590" s="62">
        <v>31301508</v>
      </c>
      <c r="B5590" s="63" t="s">
        <v>8786</v>
      </c>
    </row>
    <row r="5591" spans="1:2" x14ac:dyDescent="0.25">
      <c r="A5591" s="62">
        <v>31301509</v>
      </c>
      <c r="B5591" s="63" t="s">
        <v>4327</v>
      </c>
    </row>
    <row r="5592" spans="1:2" x14ac:dyDescent="0.25">
      <c r="A5592" s="62">
        <v>31301510</v>
      </c>
      <c r="B5592" s="63" t="s">
        <v>4462</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9144</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15918</v>
      </c>
    </row>
    <row r="5618" spans="1:2" x14ac:dyDescent="0.25">
      <c r="A5618" s="62">
        <v>31311206</v>
      </c>
      <c r="B5618" s="63" t="s">
        <v>10094</v>
      </c>
    </row>
    <row r="5619" spans="1:2" x14ac:dyDescent="0.25">
      <c r="A5619" s="62">
        <v>31311209</v>
      </c>
      <c r="B5619" s="63" t="s">
        <v>9895</v>
      </c>
    </row>
    <row r="5620" spans="1:2" x14ac:dyDescent="0.25">
      <c r="A5620" s="62">
        <v>31311210</v>
      </c>
      <c r="B5620" s="63" t="s">
        <v>1993</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4662</v>
      </c>
    </row>
    <row r="5629" spans="1:2" x14ac:dyDescent="0.25">
      <c r="A5629" s="62">
        <v>31311306</v>
      </c>
      <c r="B5629" s="63" t="s">
        <v>630</v>
      </c>
    </row>
    <row r="5630" spans="1:2" x14ac:dyDescent="0.25">
      <c r="A5630" s="62">
        <v>31311309</v>
      </c>
      <c r="B5630" s="63" t="s">
        <v>3152</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5884</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4983</v>
      </c>
    </row>
    <row r="5657" spans="1:2" x14ac:dyDescent="0.25">
      <c r="A5657" s="62">
        <v>31311601</v>
      </c>
      <c r="B5657" s="63" t="s">
        <v>13501</v>
      </c>
    </row>
    <row r="5658" spans="1:2" x14ac:dyDescent="0.25">
      <c r="A5658" s="62">
        <v>31311602</v>
      </c>
      <c r="B5658" s="63" t="s">
        <v>8858</v>
      </c>
    </row>
    <row r="5659" spans="1:2" x14ac:dyDescent="0.25">
      <c r="A5659" s="62">
        <v>31311603</v>
      </c>
      <c r="B5659" s="63" t="s">
        <v>13239</v>
      </c>
    </row>
    <row r="5660" spans="1:2" x14ac:dyDescent="0.25">
      <c r="A5660" s="62">
        <v>31311604</v>
      </c>
      <c r="B5660" s="63" t="s">
        <v>2473</v>
      </c>
    </row>
    <row r="5661" spans="1:2" x14ac:dyDescent="0.25">
      <c r="A5661" s="62">
        <v>31311605</v>
      </c>
      <c r="B5661" s="63" t="s">
        <v>13798</v>
      </c>
    </row>
    <row r="5662" spans="1:2" x14ac:dyDescent="0.25">
      <c r="A5662" s="62">
        <v>31311606</v>
      </c>
      <c r="B5662" s="63" t="s">
        <v>15732</v>
      </c>
    </row>
    <row r="5663" spans="1:2" x14ac:dyDescent="0.25">
      <c r="A5663" s="62">
        <v>31311609</v>
      </c>
      <c r="B5663" s="63" t="s">
        <v>7367</v>
      </c>
    </row>
    <row r="5664" spans="1:2" x14ac:dyDescent="0.25">
      <c r="A5664" s="62">
        <v>31311610</v>
      </c>
      <c r="B5664" s="63" t="s">
        <v>15506</v>
      </c>
    </row>
    <row r="5665" spans="1:2" x14ac:dyDescent="0.25">
      <c r="A5665" s="62">
        <v>31311611</v>
      </c>
      <c r="B5665" s="63" t="s">
        <v>10076</v>
      </c>
    </row>
    <row r="5666" spans="1:2" x14ac:dyDescent="0.25">
      <c r="A5666" s="62">
        <v>31311612</v>
      </c>
      <c r="B5666" s="63" t="s">
        <v>15581</v>
      </c>
    </row>
    <row r="5667" spans="1:2" x14ac:dyDescent="0.25">
      <c r="A5667" s="62">
        <v>31311613</v>
      </c>
      <c r="B5667" s="63" t="s">
        <v>11654</v>
      </c>
    </row>
    <row r="5668" spans="1:2" x14ac:dyDescent="0.25">
      <c r="A5668" s="62">
        <v>31311701</v>
      </c>
      <c r="B5668" s="63" t="s">
        <v>12574</v>
      </c>
    </row>
    <row r="5669" spans="1:2" x14ac:dyDescent="0.25">
      <c r="A5669" s="62">
        <v>31311702</v>
      </c>
      <c r="B5669" s="63" t="s">
        <v>15348</v>
      </c>
    </row>
    <row r="5670" spans="1:2" x14ac:dyDescent="0.25">
      <c r="A5670" s="62">
        <v>31311703</v>
      </c>
      <c r="B5670" s="63" t="s">
        <v>9423</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13728</v>
      </c>
    </row>
    <row r="5690" spans="1:2" x14ac:dyDescent="0.25">
      <c r="A5690" s="62">
        <v>31321201</v>
      </c>
      <c r="B5690" s="63" t="s">
        <v>1879</v>
      </c>
    </row>
    <row r="5691" spans="1:2" x14ac:dyDescent="0.25">
      <c r="A5691" s="62">
        <v>31321202</v>
      </c>
      <c r="B5691" s="63" t="s">
        <v>4465</v>
      </c>
    </row>
    <row r="5692" spans="1:2" x14ac:dyDescent="0.25">
      <c r="A5692" s="62">
        <v>31321203</v>
      </c>
      <c r="B5692" s="63" t="s">
        <v>10117</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15162</v>
      </c>
    </row>
    <row r="5698" spans="1:2" x14ac:dyDescent="0.25">
      <c r="A5698" s="62">
        <v>31321211</v>
      </c>
      <c r="B5698" s="63" t="s">
        <v>8267</v>
      </c>
    </row>
    <row r="5699" spans="1:2" x14ac:dyDescent="0.25">
      <c r="A5699" s="62">
        <v>31321212</v>
      </c>
      <c r="B5699" s="63" t="s">
        <v>7084</v>
      </c>
    </row>
    <row r="5700" spans="1:2" x14ac:dyDescent="0.25">
      <c r="A5700" s="62">
        <v>31321213</v>
      </c>
      <c r="B5700" s="63" t="s">
        <v>3686</v>
      </c>
    </row>
    <row r="5701" spans="1:2" x14ac:dyDescent="0.25">
      <c r="A5701" s="62">
        <v>31321301</v>
      </c>
      <c r="B5701" s="63" t="s">
        <v>3866</v>
      </c>
    </row>
    <row r="5702" spans="1:2" x14ac:dyDescent="0.25">
      <c r="A5702" s="62">
        <v>31321302</v>
      </c>
      <c r="B5702" s="63" t="s">
        <v>16129</v>
      </c>
    </row>
    <row r="5703" spans="1:2" x14ac:dyDescent="0.25">
      <c r="A5703" s="62">
        <v>31321303</v>
      </c>
      <c r="B5703" s="63" t="s">
        <v>2304</v>
      </c>
    </row>
    <row r="5704" spans="1:2" x14ac:dyDescent="0.25">
      <c r="A5704" s="62">
        <v>31321304</v>
      </c>
      <c r="B5704" s="63" t="s">
        <v>16261</v>
      </c>
    </row>
    <row r="5705" spans="1:2" x14ac:dyDescent="0.25">
      <c r="A5705" s="62">
        <v>31321305</v>
      </c>
      <c r="B5705" s="63" t="s">
        <v>5008</v>
      </c>
    </row>
    <row r="5706" spans="1:2" x14ac:dyDescent="0.25">
      <c r="A5706" s="62">
        <v>31321306</v>
      </c>
      <c r="B5706" s="63" t="s">
        <v>5050</v>
      </c>
    </row>
    <row r="5707" spans="1:2" x14ac:dyDescent="0.25">
      <c r="A5707" s="62">
        <v>31321309</v>
      </c>
      <c r="B5707" s="63" t="s">
        <v>17557</v>
      </c>
    </row>
    <row r="5708" spans="1:2" x14ac:dyDescent="0.25">
      <c r="A5708" s="62">
        <v>31321310</v>
      </c>
      <c r="B5708" s="63" t="s">
        <v>4548</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13248</v>
      </c>
    </row>
    <row r="5713" spans="1:2" x14ac:dyDescent="0.25">
      <c r="A5713" s="62">
        <v>31321402</v>
      </c>
      <c r="B5713" s="63" t="s">
        <v>2716</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5015</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16656</v>
      </c>
    </row>
    <row r="5733" spans="1:2" x14ac:dyDescent="0.25">
      <c r="A5733" s="62">
        <v>31321513</v>
      </c>
      <c r="B5733" s="63" t="s">
        <v>9947</v>
      </c>
    </row>
    <row r="5734" spans="1:2" x14ac:dyDescent="0.25">
      <c r="A5734" s="62">
        <v>31321601</v>
      </c>
      <c r="B5734" s="63" t="s">
        <v>5223</v>
      </c>
    </row>
    <row r="5735" spans="1:2" x14ac:dyDescent="0.25">
      <c r="A5735" s="62">
        <v>31321602</v>
      </c>
      <c r="B5735" s="63" t="s">
        <v>4053</v>
      </c>
    </row>
    <row r="5736" spans="1:2" x14ac:dyDescent="0.25">
      <c r="A5736" s="62">
        <v>31321603</v>
      </c>
      <c r="B5736" s="63" t="s">
        <v>16115</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4185</v>
      </c>
    </row>
    <row r="5743" spans="1:2" x14ac:dyDescent="0.25">
      <c r="A5743" s="62">
        <v>31321612</v>
      </c>
      <c r="B5743" s="63" t="s">
        <v>14776</v>
      </c>
    </row>
    <row r="5744" spans="1:2" x14ac:dyDescent="0.25">
      <c r="A5744" s="62">
        <v>31321613</v>
      </c>
      <c r="B5744" s="63" t="s">
        <v>10537</v>
      </c>
    </row>
    <row r="5745" spans="1:2" x14ac:dyDescent="0.25">
      <c r="A5745" s="62">
        <v>31321701</v>
      </c>
      <c r="B5745" s="63" t="s">
        <v>8098</v>
      </c>
    </row>
    <row r="5746" spans="1:2" x14ac:dyDescent="0.25">
      <c r="A5746" s="62">
        <v>31321702</v>
      </c>
      <c r="B5746" s="63" t="s">
        <v>17649</v>
      </c>
    </row>
    <row r="5747" spans="1:2" x14ac:dyDescent="0.25">
      <c r="A5747" s="62">
        <v>31321703</v>
      </c>
      <c r="B5747" s="63" t="s">
        <v>5589</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2117</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14719</v>
      </c>
    </row>
    <row r="5764" spans="1:2" x14ac:dyDescent="0.25">
      <c r="A5764" s="62">
        <v>31331111</v>
      </c>
      <c r="B5764" s="63" t="s">
        <v>2859</v>
      </c>
    </row>
    <row r="5765" spans="1:2" x14ac:dyDescent="0.25">
      <c r="A5765" s="62">
        <v>31331112</v>
      </c>
      <c r="B5765" s="63" t="s">
        <v>7526</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10446</v>
      </c>
    </row>
    <row r="5780" spans="1:2" x14ac:dyDescent="0.25">
      <c r="A5780" s="62">
        <v>31331303</v>
      </c>
      <c r="B5780" s="63" t="s">
        <v>14883</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2429</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15934</v>
      </c>
    </row>
    <row r="5798" spans="1:2" x14ac:dyDescent="0.25">
      <c r="A5798" s="62">
        <v>31331412</v>
      </c>
      <c r="B5798" s="63" t="s">
        <v>11515</v>
      </c>
    </row>
    <row r="5799" spans="1:2" x14ac:dyDescent="0.25">
      <c r="A5799" s="62">
        <v>31331413</v>
      </c>
      <c r="B5799" s="63" t="s">
        <v>3673</v>
      </c>
    </row>
    <row r="5800" spans="1:2" x14ac:dyDescent="0.25">
      <c r="A5800" s="62">
        <v>31331501</v>
      </c>
      <c r="B5800" s="63" t="s">
        <v>1775</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3605</v>
      </c>
    </row>
    <row r="5807" spans="1:2" x14ac:dyDescent="0.25">
      <c r="A5807" s="62">
        <v>31331510</v>
      </c>
      <c r="B5807" s="63" t="s">
        <v>4485</v>
      </c>
    </row>
    <row r="5808" spans="1:2" x14ac:dyDescent="0.25">
      <c r="A5808" s="62">
        <v>31331511</v>
      </c>
      <c r="B5808" s="63" t="s">
        <v>15160</v>
      </c>
    </row>
    <row r="5809" spans="1:2" x14ac:dyDescent="0.25">
      <c r="A5809" s="62">
        <v>31331512</v>
      </c>
      <c r="B5809" s="63" t="s">
        <v>17323</v>
      </c>
    </row>
    <row r="5810" spans="1:2" x14ac:dyDescent="0.25">
      <c r="A5810" s="62">
        <v>31331513</v>
      </c>
      <c r="B5810" s="63" t="s">
        <v>6187</v>
      </c>
    </row>
    <row r="5811" spans="1:2" x14ac:dyDescent="0.25">
      <c r="A5811" s="62">
        <v>31331601</v>
      </c>
      <c r="B5811" s="63" t="s">
        <v>2236</v>
      </c>
    </row>
    <row r="5812" spans="1:2" x14ac:dyDescent="0.25">
      <c r="A5812" s="62">
        <v>31331602</v>
      </c>
      <c r="B5812" s="63" t="s">
        <v>8076</v>
      </c>
    </row>
    <row r="5813" spans="1:2" x14ac:dyDescent="0.25">
      <c r="A5813" s="62">
        <v>31331603</v>
      </c>
      <c r="B5813" s="63" t="s">
        <v>13187</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5420</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6004</v>
      </c>
    </row>
    <row r="5840" spans="1:2" x14ac:dyDescent="0.25">
      <c r="A5840" s="62">
        <v>31341110</v>
      </c>
      <c r="B5840" s="63" t="s">
        <v>18018</v>
      </c>
    </row>
    <row r="5841" spans="1:2" x14ac:dyDescent="0.25">
      <c r="A5841" s="62">
        <v>31341111</v>
      </c>
      <c r="B5841" s="63" t="s">
        <v>4162</v>
      </c>
    </row>
    <row r="5842" spans="1:2" x14ac:dyDescent="0.25">
      <c r="A5842" s="62">
        <v>31341112</v>
      </c>
      <c r="B5842" s="63" t="s">
        <v>4836</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9058</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15268</v>
      </c>
    </row>
    <row r="5861" spans="1:2" x14ac:dyDescent="0.25">
      <c r="A5861" s="62">
        <v>31341309</v>
      </c>
      <c r="B5861" s="63" t="s">
        <v>8082</v>
      </c>
    </row>
    <row r="5862" spans="1:2" x14ac:dyDescent="0.25">
      <c r="A5862" s="62">
        <v>31341310</v>
      </c>
      <c r="B5862" s="63" t="s">
        <v>15709</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13340</v>
      </c>
    </row>
    <row r="5867" spans="1:2" x14ac:dyDescent="0.25">
      <c r="A5867" s="62">
        <v>31341402</v>
      </c>
      <c r="B5867" s="63" t="s">
        <v>10785</v>
      </c>
    </row>
    <row r="5868" spans="1:2" x14ac:dyDescent="0.25">
      <c r="A5868" s="62">
        <v>31341403</v>
      </c>
      <c r="B5868" s="63" t="s">
        <v>15742</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13279</v>
      </c>
    </row>
    <row r="5873" spans="1:2" x14ac:dyDescent="0.25">
      <c r="A5873" s="62">
        <v>31341410</v>
      </c>
      <c r="B5873" s="63" t="s">
        <v>9669</v>
      </c>
    </row>
    <row r="5874" spans="1:2" x14ac:dyDescent="0.25">
      <c r="A5874" s="62">
        <v>31341411</v>
      </c>
      <c r="B5874" s="63" t="s">
        <v>7622</v>
      </c>
    </row>
    <row r="5875" spans="1:2" x14ac:dyDescent="0.25">
      <c r="A5875" s="62">
        <v>31341412</v>
      </c>
      <c r="B5875" s="63" t="s">
        <v>2713</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15277</v>
      </c>
    </row>
    <row r="5885" spans="1:2" x14ac:dyDescent="0.25">
      <c r="A5885" s="62">
        <v>31341511</v>
      </c>
      <c r="B5885" s="63" t="s">
        <v>13105</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13536</v>
      </c>
    </row>
    <row r="5891" spans="1:2" x14ac:dyDescent="0.25">
      <c r="A5891" s="62">
        <v>31341604</v>
      </c>
      <c r="B5891" s="63" t="s">
        <v>4746</v>
      </c>
    </row>
    <row r="5892" spans="1:2" x14ac:dyDescent="0.25">
      <c r="A5892" s="62">
        <v>31341605</v>
      </c>
      <c r="B5892" s="63" t="s">
        <v>3489</v>
      </c>
    </row>
    <row r="5893" spans="1:2" x14ac:dyDescent="0.25">
      <c r="A5893" s="62">
        <v>31341606</v>
      </c>
      <c r="B5893" s="63" t="s">
        <v>4154</v>
      </c>
    </row>
    <row r="5894" spans="1:2" x14ac:dyDescent="0.25">
      <c r="A5894" s="62">
        <v>31341609</v>
      </c>
      <c r="B5894" s="63" t="s">
        <v>7448</v>
      </c>
    </row>
    <row r="5895" spans="1:2" x14ac:dyDescent="0.25">
      <c r="A5895" s="62">
        <v>31341610</v>
      </c>
      <c r="B5895" s="63" t="s">
        <v>16839</v>
      </c>
    </row>
    <row r="5896" spans="1:2" x14ac:dyDescent="0.25">
      <c r="A5896" s="62">
        <v>31341611</v>
      </c>
      <c r="B5896" s="63" t="s">
        <v>4858</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2081</v>
      </c>
    </row>
    <row r="5905" spans="1:2" x14ac:dyDescent="0.25">
      <c r="A5905" s="62">
        <v>31341709</v>
      </c>
      <c r="B5905" s="63" t="s">
        <v>14036</v>
      </c>
    </row>
    <row r="5906" spans="1:2" x14ac:dyDescent="0.25">
      <c r="A5906" s="62">
        <v>31341710</v>
      </c>
      <c r="B5906" s="63" t="s">
        <v>4630</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5532</v>
      </c>
    </row>
    <row r="5920" spans="1:2" x14ac:dyDescent="0.25">
      <c r="A5920" s="62">
        <v>31351113</v>
      </c>
      <c r="B5920" s="63" t="s">
        <v>8057</v>
      </c>
    </row>
    <row r="5921" spans="1:2" x14ac:dyDescent="0.25">
      <c r="A5921" s="62">
        <v>31351201</v>
      </c>
      <c r="B5921" s="63" t="s">
        <v>1996</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16112</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11005</v>
      </c>
    </row>
    <row r="5938" spans="1:2" x14ac:dyDescent="0.25">
      <c r="A5938" s="62">
        <v>31351309</v>
      </c>
      <c r="B5938" s="63" t="s">
        <v>14795</v>
      </c>
    </row>
    <row r="5939" spans="1:2" x14ac:dyDescent="0.25">
      <c r="A5939" s="62">
        <v>31351310</v>
      </c>
      <c r="B5939" s="63" t="s">
        <v>3992</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4935</v>
      </c>
    </row>
    <row r="5947" spans="1:2" x14ac:dyDescent="0.25">
      <c r="A5947" s="62">
        <v>31351405</v>
      </c>
      <c r="B5947" s="63" t="s">
        <v>7548</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3789</v>
      </c>
    </row>
    <row r="5952" spans="1:2" x14ac:dyDescent="0.25">
      <c r="A5952" s="62">
        <v>31351412</v>
      </c>
      <c r="B5952" s="63" t="s">
        <v>772</v>
      </c>
    </row>
    <row r="5953" spans="1:2" x14ac:dyDescent="0.25">
      <c r="A5953" s="62">
        <v>31351413</v>
      </c>
      <c r="B5953" s="63" t="s">
        <v>5269</v>
      </c>
    </row>
    <row r="5954" spans="1:2" x14ac:dyDescent="0.25">
      <c r="A5954" s="62">
        <v>31351501</v>
      </c>
      <c r="B5954" s="63" t="s">
        <v>15491</v>
      </c>
    </row>
    <row r="5955" spans="1:2" x14ac:dyDescent="0.25">
      <c r="A5955" s="62">
        <v>31351502</v>
      </c>
      <c r="B5955" s="63" t="s">
        <v>4499</v>
      </c>
    </row>
    <row r="5956" spans="1:2" x14ac:dyDescent="0.25">
      <c r="A5956" s="62">
        <v>31351503</v>
      </c>
      <c r="B5956" s="63" t="s">
        <v>11072</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17809</v>
      </c>
    </row>
    <row r="5968" spans="1:2" x14ac:dyDescent="0.25">
      <c r="A5968" s="62">
        <v>31351604</v>
      </c>
      <c r="B5968" s="63" t="s">
        <v>12298</v>
      </c>
    </row>
    <row r="5969" spans="1:2" x14ac:dyDescent="0.25">
      <c r="A5969" s="62">
        <v>31351605</v>
      </c>
      <c r="B5969" s="63" t="s">
        <v>15197</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8101</v>
      </c>
    </row>
    <row r="5975" spans="1:2" x14ac:dyDescent="0.25">
      <c r="A5975" s="62">
        <v>31351613</v>
      </c>
      <c r="B5975" s="63" t="s">
        <v>13620</v>
      </c>
    </row>
    <row r="5976" spans="1:2" x14ac:dyDescent="0.25">
      <c r="A5976" s="62">
        <v>31351701</v>
      </c>
      <c r="B5976" s="63" t="s">
        <v>1865</v>
      </c>
    </row>
    <row r="5977" spans="1:2" x14ac:dyDescent="0.25">
      <c r="A5977" s="62">
        <v>31351702</v>
      </c>
      <c r="B5977" s="63" t="s">
        <v>2416</v>
      </c>
    </row>
    <row r="5978" spans="1:2" x14ac:dyDescent="0.25">
      <c r="A5978" s="62">
        <v>31351703</v>
      </c>
      <c r="B5978" s="63" t="s">
        <v>3089</v>
      </c>
    </row>
    <row r="5979" spans="1:2" x14ac:dyDescent="0.25">
      <c r="A5979" s="62">
        <v>31351704</v>
      </c>
      <c r="B5979" s="63" t="s">
        <v>12759</v>
      </c>
    </row>
    <row r="5980" spans="1:2" x14ac:dyDescent="0.25">
      <c r="A5980" s="62">
        <v>31351705</v>
      </c>
      <c r="B5980" s="63" t="s">
        <v>7944</v>
      </c>
    </row>
    <row r="5981" spans="1:2" x14ac:dyDescent="0.25">
      <c r="A5981" s="62">
        <v>31351706</v>
      </c>
      <c r="B5981" s="63" t="s">
        <v>14297</v>
      </c>
    </row>
    <row r="5982" spans="1:2" x14ac:dyDescent="0.25">
      <c r="A5982" s="62">
        <v>31351709</v>
      </c>
      <c r="B5982" s="63" t="s">
        <v>8518</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2854</v>
      </c>
    </row>
    <row r="5989" spans="1:2" x14ac:dyDescent="0.25">
      <c r="A5989" s="62">
        <v>31361103</v>
      </c>
      <c r="B5989" s="63" t="s">
        <v>151</v>
      </c>
    </row>
    <row r="5990" spans="1:2" x14ac:dyDescent="0.25">
      <c r="A5990" s="62">
        <v>31361104</v>
      </c>
      <c r="B5990" s="63" t="s">
        <v>10350</v>
      </c>
    </row>
    <row r="5991" spans="1:2" x14ac:dyDescent="0.25">
      <c r="A5991" s="62">
        <v>31361105</v>
      </c>
      <c r="B5991" s="63" t="s">
        <v>14533</v>
      </c>
    </row>
    <row r="5992" spans="1:2" x14ac:dyDescent="0.25">
      <c r="A5992" s="62">
        <v>31361106</v>
      </c>
      <c r="B5992" s="63" t="s">
        <v>6402</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6715</v>
      </c>
    </row>
    <row r="6012" spans="1:2" x14ac:dyDescent="0.25">
      <c r="A6012" s="62">
        <v>31361304</v>
      </c>
      <c r="B6012" s="63" t="s">
        <v>5187</v>
      </c>
    </row>
    <row r="6013" spans="1:2" x14ac:dyDescent="0.25">
      <c r="A6013" s="62">
        <v>31361305</v>
      </c>
      <c r="B6013" s="63" t="s">
        <v>2155</v>
      </c>
    </row>
    <row r="6014" spans="1:2" x14ac:dyDescent="0.25">
      <c r="A6014" s="62">
        <v>31361306</v>
      </c>
      <c r="B6014" s="63" t="s">
        <v>8352</v>
      </c>
    </row>
    <row r="6015" spans="1:2" x14ac:dyDescent="0.25">
      <c r="A6015" s="62">
        <v>31361309</v>
      </c>
      <c r="B6015" s="63" t="s">
        <v>14410</v>
      </c>
    </row>
    <row r="6016" spans="1:2" x14ac:dyDescent="0.25">
      <c r="A6016" s="62">
        <v>31361310</v>
      </c>
      <c r="B6016" s="63" t="s">
        <v>10562</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2222</v>
      </c>
    </row>
    <row r="6024" spans="1:2" x14ac:dyDescent="0.25">
      <c r="A6024" s="62">
        <v>31361405</v>
      </c>
      <c r="B6024" s="63" t="s">
        <v>12413</v>
      </c>
    </row>
    <row r="6025" spans="1:2" x14ac:dyDescent="0.25">
      <c r="A6025" s="62">
        <v>31361406</v>
      </c>
      <c r="B6025" s="63" t="s">
        <v>8224</v>
      </c>
    </row>
    <row r="6026" spans="1:2" x14ac:dyDescent="0.25">
      <c r="A6026" s="62">
        <v>31361409</v>
      </c>
      <c r="B6026" s="63" t="s">
        <v>14146</v>
      </c>
    </row>
    <row r="6027" spans="1:2" x14ac:dyDescent="0.25">
      <c r="A6027" s="62">
        <v>31361410</v>
      </c>
      <c r="B6027" s="63" t="s">
        <v>13079</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5321</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6899</v>
      </c>
    </row>
    <row r="6051" spans="1:2" x14ac:dyDescent="0.25">
      <c r="A6051" s="62">
        <v>31361612</v>
      </c>
      <c r="B6051" s="63" t="s">
        <v>14315</v>
      </c>
    </row>
    <row r="6052" spans="1:2" x14ac:dyDescent="0.25">
      <c r="A6052" s="62">
        <v>31361613</v>
      </c>
      <c r="B6052" s="63" t="s">
        <v>9759</v>
      </c>
    </row>
    <row r="6053" spans="1:2" x14ac:dyDescent="0.25">
      <c r="A6053" s="62">
        <v>31361701</v>
      </c>
      <c r="B6053" s="63" t="s">
        <v>15547</v>
      </c>
    </row>
    <row r="6054" spans="1:2" x14ac:dyDescent="0.25">
      <c r="A6054" s="62">
        <v>31361702</v>
      </c>
      <c r="B6054" s="63" t="s">
        <v>10821</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2389</v>
      </c>
    </row>
    <row r="6061" spans="1:2" x14ac:dyDescent="0.25">
      <c r="A6061" s="62">
        <v>31361711</v>
      </c>
      <c r="B6061" s="63" t="s">
        <v>7708</v>
      </c>
    </row>
    <row r="6062" spans="1:2" x14ac:dyDescent="0.25">
      <c r="A6062" s="62">
        <v>31361712</v>
      </c>
      <c r="B6062" s="63" t="s">
        <v>18212</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4374</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2210</v>
      </c>
    </row>
    <row r="6091" spans="1:2" x14ac:dyDescent="0.25">
      <c r="A6091" s="62">
        <v>32101502</v>
      </c>
      <c r="B6091" s="63" t="s">
        <v>16888</v>
      </c>
    </row>
    <row r="6092" spans="1:2" x14ac:dyDescent="0.25">
      <c r="A6092" s="62">
        <v>32101503</v>
      </c>
      <c r="B6092" s="63" t="s">
        <v>18448</v>
      </c>
    </row>
    <row r="6093" spans="1:2" x14ac:dyDescent="0.25">
      <c r="A6093" s="62">
        <v>32101504</v>
      </c>
      <c r="B6093" s="63" t="s">
        <v>4376</v>
      </c>
    </row>
    <row r="6094" spans="1:2" x14ac:dyDescent="0.25">
      <c r="A6094" s="62">
        <v>32101505</v>
      </c>
      <c r="B6094" s="63" t="s">
        <v>9760</v>
      </c>
    </row>
    <row r="6095" spans="1:2" x14ac:dyDescent="0.25">
      <c r="A6095" s="62">
        <v>32101506</v>
      </c>
      <c r="B6095" s="63" t="s">
        <v>15019</v>
      </c>
    </row>
    <row r="6096" spans="1:2" x14ac:dyDescent="0.25">
      <c r="A6096" s="62">
        <v>32101507</v>
      </c>
      <c r="B6096" s="63" t="s">
        <v>7368</v>
      </c>
    </row>
    <row r="6097" spans="1:2" x14ac:dyDescent="0.25">
      <c r="A6097" s="62">
        <v>32101508</v>
      </c>
      <c r="B6097" s="63" t="s">
        <v>5006</v>
      </c>
    </row>
    <row r="6098" spans="1:2" x14ac:dyDescent="0.25">
      <c r="A6098" s="62">
        <v>32101509</v>
      </c>
      <c r="B6098" s="63" t="s">
        <v>8105</v>
      </c>
    </row>
    <row r="6099" spans="1:2" x14ac:dyDescent="0.25">
      <c r="A6099" s="62">
        <v>32101510</v>
      </c>
      <c r="B6099" s="63" t="s">
        <v>365</v>
      </c>
    </row>
    <row r="6100" spans="1:2" x14ac:dyDescent="0.25">
      <c r="A6100" s="62">
        <v>32101512</v>
      </c>
      <c r="B6100" s="63" t="s">
        <v>16061</v>
      </c>
    </row>
    <row r="6101" spans="1:2" x14ac:dyDescent="0.25">
      <c r="A6101" s="62">
        <v>32101513</v>
      </c>
      <c r="B6101" s="63" t="s">
        <v>11524</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15367</v>
      </c>
    </row>
    <row r="6107" spans="1:2" x14ac:dyDescent="0.25">
      <c r="A6107" s="62">
        <v>32101519</v>
      </c>
      <c r="B6107" s="63" t="s">
        <v>18222</v>
      </c>
    </row>
    <row r="6108" spans="1:2" x14ac:dyDescent="0.25">
      <c r="A6108" s="62">
        <v>32101520</v>
      </c>
      <c r="B6108" s="63" t="s">
        <v>11441</v>
      </c>
    </row>
    <row r="6109" spans="1:2" x14ac:dyDescent="0.25">
      <c r="A6109" s="62">
        <v>32101521</v>
      </c>
      <c r="B6109" s="63" t="s">
        <v>6180</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2823</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8120</v>
      </c>
    </row>
    <row r="6118" spans="1:2" x14ac:dyDescent="0.25">
      <c r="A6118" s="62">
        <v>32101602</v>
      </c>
      <c r="B6118" s="63" t="s">
        <v>9682</v>
      </c>
    </row>
    <row r="6119" spans="1:2" x14ac:dyDescent="0.25">
      <c r="A6119" s="62">
        <v>32101603</v>
      </c>
      <c r="B6119" s="63" t="s">
        <v>14920</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8265</v>
      </c>
    </row>
    <row r="6127" spans="1:2" x14ac:dyDescent="0.25">
      <c r="A6127" s="62">
        <v>32101612</v>
      </c>
      <c r="B6127" s="63" t="s">
        <v>9381</v>
      </c>
    </row>
    <row r="6128" spans="1:2" x14ac:dyDescent="0.25">
      <c r="A6128" s="62">
        <v>32101613</v>
      </c>
      <c r="B6128" s="63" t="s">
        <v>1563</v>
      </c>
    </row>
    <row r="6129" spans="1:2" x14ac:dyDescent="0.25">
      <c r="A6129" s="62">
        <v>32101614</v>
      </c>
      <c r="B6129" s="63" t="s">
        <v>4852</v>
      </c>
    </row>
    <row r="6130" spans="1:2" x14ac:dyDescent="0.25">
      <c r="A6130" s="62">
        <v>32101615</v>
      </c>
      <c r="B6130" s="63" t="s">
        <v>2343</v>
      </c>
    </row>
    <row r="6131" spans="1:2" x14ac:dyDescent="0.25">
      <c r="A6131" s="62">
        <v>32101616</v>
      </c>
      <c r="B6131" s="63" t="s">
        <v>8961</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4559</v>
      </c>
    </row>
    <row r="6138" spans="1:2" x14ac:dyDescent="0.25">
      <c r="A6138" s="62">
        <v>32101623</v>
      </c>
      <c r="B6138" s="63" t="s">
        <v>2479</v>
      </c>
    </row>
    <row r="6139" spans="1:2" x14ac:dyDescent="0.25">
      <c r="A6139" s="62">
        <v>32101624</v>
      </c>
      <c r="B6139" s="63" t="s">
        <v>12905</v>
      </c>
    </row>
    <row r="6140" spans="1:2" x14ac:dyDescent="0.25">
      <c r="A6140" s="62">
        <v>32101625</v>
      </c>
      <c r="B6140" s="63" t="s">
        <v>15786</v>
      </c>
    </row>
    <row r="6141" spans="1:2" x14ac:dyDescent="0.25">
      <c r="A6141" s="62">
        <v>32101626</v>
      </c>
      <c r="B6141" s="63" t="s">
        <v>1077</v>
      </c>
    </row>
    <row r="6142" spans="1:2" x14ac:dyDescent="0.25">
      <c r="A6142" s="62">
        <v>32101627</v>
      </c>
      <c r="B6142" s="63" t="s">
        <v>3962</v>
      </c>
    </row>
    <row r="6143" spans="1:2" x14ac:dyDescent="0.25">
      <c r="A6143" s="62">
        <v>32101628</v>
      </c>
      <c r="B6143" s="63" t="s">
        <v>18724</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14392</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4798</v>
      </c>
    </row>
    <row r="6163" spans="1:2" x14ac:dyDescent="0.25">
      <c r="A6163" s="62">
        <v>32111511</v>
      </c>
      <c r="B6163" s="63" t="s">
        <v>1799</v>
      </c>
    </row>
    <row r="6164" spans="1:2" x14ac:dyDescent="0.25">
      <c r="A6164" s="62">
        <v>32111512</v>
      </c>
      <c r="B6164" s="63" t="s">
        <v>3831</v>
      </c>
    </row>
    <row r="6165" spans="1:2" x14ac:dyDescent="0.25">
      <c r="A6165" s="62">
        <v>32111601</v>
      </c>
      <c r="B6165" s="63" t="s">
        <v>6303</v>
      </c>
    </row>
    <row r="6166" spans="1:2" x14ac:dyDescent="0.25">
      <c r="A6166" s="62">
        <v>32111602</v>
      </c>
      <c r="B6166" s="63" t="s">
        <v>14241</v>
      </c>
    </row>
    <row r="6167" spans="1:2" x14ac:dyDescent="0.25">
      <c r="A6167" s="62">
        <v>32111603</v>
      </c>
      <c r="B6167" s="63" t="s">
        <v>9731</v>
      </c>
    </row>
    <row r="6168" spans="1:2" x14ac:dyDescent="0.25">
      <c r="A6168" s="62">
        <v>32111604</v>
      </c>
      <c r="B6168" s="63" t="s">
        <v>5568</v>
      </c>
    </row>
    <row r="6169" spans="1:2" x14ac:dyDescent="0.25">
      <c r="A6169" s="62">
        <v>32111607</v>
      </c>
      <c r="B6169" s="63" t="s">
        <v>5576</v>
      </c>
    </row>
    <row r="6170" spans="1:2" x14ac:dyDescent="0.25">
      <c r="A6170" s="62">
        <v>32111608</v>
      </c>
      <c r="B6170" s="63" t="s">
        <v>3907</v>
      </c>
    </row>
    <row r="6171" spans="1:2" x14ac:dyDescent="0.25">
      <c r="A6171" s="62">
        <v>32111609</v>
      </c>
      <c r="B6171" s="63" t="s">
        <v>1070</v>
      </c>
    </row>
    <row r="6172" spans="1:2" x14ac:dyDescent="0.25">
      <c r="A6172" s="62">
        <v>32111610</v>
      </c>
      <c r="B6172" s="63" t="s">
        <v>7315</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14798</v>
      </c>
    </row>
    <row r="6180" spans="1:2" x14ac:dyDescent="0.25">
      <c r="A6180" s="62">
        <v>32121501</v>
      </c>
      <c r="B6180" s="63" t="s">
        <v>4253</v>
      </c>
    </row>
    <row r="6181" spans="1:2" x14ac:dyDescent="0.25">
      <c r="A6181" s="62">
        <v>32121502</v>
      </c>
      <c r="B6181" s="63" t="s">
        <v>8591</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8182</v>
      </c>
    </row>
    <row r="6188" spans="1:2" x14ac:dyDescent="0.25">
      <c r="A6188" s="62">
        <v>32121701</v>
      </c>
      <c r="B6188" s="63" t="s">
        <v>4819</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8227</v>
      </c>
    </row>
    <row r="6193" spans="1:2" x14ac:dyDescent="0.25">
      <c r="A6193" s="62">
        <v>32121706</v>
      </c>
      <c r="B6193" s="63" t="s">
        <v>7664</v>
      </c>
    </row>
    <row r="6194" spans="1:2" x14ac:dyDescent="0.25">
      <c r="A6194" s="62">
        <v>32131001</v>
      </c>
      <c r="B6194" s="63" t="s">
        <v>4358</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18539</v>
      </c>
    </row>
    <row r="6199" spans="1:2" x14ac:dyDescent="0.25">
      <c r="A6199" s="62">
        <v>32131007</v>
      </c>
      <c r="B6199" s="63" t="s">
        <v>4315</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16093</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16067</v>
      </c>
    </row>
    <row r="6210" spans="1:2" x14ac:dyDescent="0.25">
      <c r="A6210" s="62">
        <v>32141006</v>
      </c>
      <c r="B6210" s="63" t="s">
        <v>7338</v>
      </c>
    </row>
    <row r="6211" spans="1:2" x14ac:dyDescent="0.25">
      <c r="A6211" s="62">
        <v>32141007</v>
      </c>
      <c r="B6211" s="63" t="s">
        <v>4719</v>
      </c>
    </row>
    <row r="6212" spans="1:2" x14ac:dyDescent="0.25">
      <c r="A6212" s="62">
        <v>32141008</v>
      </c>
      <c r="B6212" s="63" t="s">
        <v>18031</v>
      </c>
    </row>
    <row r="6213" spans="1:2" x14ac:dyDescent="0.25">
      <c r="A6213" s="62">
        <v>32141009</v>
      </c>
      <c r="B6213" s="63" t="s">
        <v>13192</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3099</v>
      </c>
    </row>
    <row r="6222" spans="1:2" x14ac:dyDescent="0.25">
      <c r="A6222" s="62">
        <v>32141102</v>
      </c>
      <c r="B6222" s="63" t="s">
        <v>2133</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3860</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3214</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7867</v>
      </c>
    </row>
    <row r="6251" spans="1:2" x14ac:dyDescent="0.25">
      <c r="A6251" s="62">
        <v>39111505</v>
      </c>
      <c r="B6251" s="63" t="s">
        <v>15757</v>
      </c>
    </row>
    <row r="6252" spans="1:2" x14ac:dyDescent="0.25">
      <c r="A6252" s="62">
        <v>39111506</v>
      </c>
      <c r="B6252" s="63" t="s">
        <v>5198</v>
      </c>
    </row>
    <row r="6253" spans="1:2" x14ac:dyDescent="0.25">
      <c r="A6253" s="62">
        <v>39111507</v>
      </c>
      <c r="B6253" s="63" t="s">
        <v>17310</v>
      </c>
    </row>
    <row r="6254" spans="1:2" x14ac:dyDescent="0.25">
      <c r="A6254" s="62">
        <v>39111508</v>
      </c>
      <c r="B6254" s="63" t="s">
        <v>2381</v>
      </c>
    </row>
    <row r="6255" spans="1:2" x14ac:dyDescent="0.25">
      <c r="A6255" s="62">
        <v>39111509</v>
      </c>
      <c r="B6255" s="63" t="s">
        <v>15453</v>
      </c>
    </row>
    <row r="6256" spans="1:2" x14ac:dyDescent="0.25">
      <c r="A6256" s="62">
        <v>39111510</v>
      </c>
      <c r="B6256" s="63" t="s">
        <v>8237</v>
      </c>
    </row>
    <row r="6257" spans="1:2" x14ac:dyDescent="0.25">
      <c r="A6257" s="62">
        <v>39111512</v>
      </c>
      <c r="B6257" s="63" t="s">
        <v>13519</v>
      </c>
    </row>
    <row r="6258" spans="1:2" x14ac:dyDescent="0.25">
      <c r="A6258" s="62">
        <v>39111513</v>
      </c>
      <c r="B6258" s="63" t="s">
        <v>9343</v>
      </c>
    </row>
    <row r="6259" spans="1:2" x14ac:dyDescent="0.25">
      <c r="A6259" s="62">
        <v>39111514</v>
      </c>
      <c r="B6259" s="63" t="s">
        <v>14756</v>
      </c>
    </row>
    <row r="6260" spans="1:2" x14ac:dyDescent="0.25">
      <c r="A6260" s="62">
        <v>39111515</v>
      </c>
      <c r="B6260" s="63" t="s">
        <v>7425</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5988</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8480</v>
      </c>
    </row>
    <row r="6282" spans="1:2" x14ac:dyDescent="0.25">
      <c r="A6282" s="62">
        <v>39111808</v>
      </c>
      <c r="B6282" s="63" t="s">
        <v>8959</v>
      </c>
    </row>
    <row r="6283" spans="1:2" x14ac:dyDescent="0.25">
      <c r="A6283" s="62">
        <v>39111809</v>
      </c>
      <c r="B6283" s="63" t="s">
        <v>3812</v>
      </c>
    </row>
    <row r="6284" spans="1:2" x14ac:dyDescent="0.25">
      <c r="A6284" s="62">
        <v>39111810</v>
      </c>
      <c r="B6284" s="63" t="s">
        <v>5258</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5612</v>
      </c>
    </row>
    <row r="6289" spans="1:2" x14ac:dyDescent="0.25">
      <c r="A6289" s="62">
        <v>39111902</v>
      </c>
      <c r="B6289" s="63" t="s">
        <v>4789</v>
      </c>
    </row>
    <row r="6290" spans="1:2" x14ac:dyDescent="0.25">
      <c r="A6290" s="62">
        <v>39112001</v>
      </c>
      <c r="B6290" s="63" t="s">
        <v>14217</v>
      </c>
    </row>
    <row r="6291" spans="1:2" x14ac:dyDescent="0.25">
      <c r="A6291" s="62">
        <v>39112002</v>
      </c>
      <c r="B6291" s="63" t="s">
        <v>9412</v>
      </c>
    </row>
    <row r="6292" spans="1:2" x14ac:dyDescent="0.25">
      <c r="A6292" s="62">
        <v>39112003</v>
      </c>
      <c r="B6292" s="63" t="s">
        <v>11686</v>
      </c>
    </row>
    <row r="6293" spans="1:2" x14ac:dyDescent="0.25">
      <c r="A6293" s="62">
        <v>39121001</v>
      </c>
      <c r="B6293" s="63" t="s">
        <v>5158</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13722</v>
      </c>
    </row>
    <row r="6302" spans="1:2" x14ac:dyDescent="0.25">
      <c r="A6302" s="62">
        <v>39121011</v>
      </c>
      <c r="B6302" s="63" t="s">
        <v>10101</v>
      </c>
    </row>
    <row r="6303" spans="1:2" x14ac:dyDescent="0.25">
      <c r="A6303" s="62">
        <v>39121012</v>
      </c>
      <c r="B6303" s="63" t="s">
        <v>10438</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1609</v>
      </c>
    </row>
    <row r="6326" spans="1:2" x14ac:dyDescent="0.25">
      <c r="A6326" s="62">
        <v>39121206</v>
      </c>
      <c r="B6326" s="63" t="s">
        <v>15292</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7311</v>
      </c>
    </row>
    <row r="6333" spans="1:2" x14ac:dyDescent="0.25">
      <c r="A6333" s="62">
        <v>39121306</v>
      </c>
      <c r="B6333" s="63" t="s">
        <v>2214</v>
      </c>
    </row>
    <row r="6334" spans="1:2" x14ac:dyDescent="0.25">
      <c r="A6334" s="62">
        <v>39121307</v>
      </c>
      <c r="B6334" s="63" t="s">
        <v>12645</v>
      </c>
    </row>
    <row r="6335" spans="1:2" x14ac:dyDescent="0.25">
      <c r="A6335" s="62">
        <v>39121308</v>
      </c>
      <c r="B6335" s="63" t="s">
        <v>2218</v>
      </c>
    </row>
    <row r="6336" spans="1:2" x14ac:dyDescent="0.25">
      <c r="A6336" s="62">
        <v>39121309</v>
      </c>
      <c r="B6336" s="63" t="s">
        <v>14732</v>
      </c>
    </row>
    <row r="6337" spans="1:2" x14ac:dyDescent="0.25">
      <c r="A6337" s="62">
        <v>39121310</v>
      </c>
      <c r="B6337" s="63" t="s">
        <v>17003</v>
      </c>
    </row>
    <row r="6338" spans="1:2" x14ac:dyDescent="0.25">
      <c r="A6338" s="62">
        <v>39121311</v>
      </c>
      <c r="B6338" s="63" t="s">
        <v>12268</v>
      </c>
    </row>
    <row r="6339" spans="1:2" x14ac:dyDescent="0.25">
      <c r="A6339" s="62">
        <v>39121312</v>
      </c>
      <c r="B6339" s="63" t="s">
        <v>15759</v>
      </c>
    </row>
    <row r="6340" spans="1:2" x14ac:dyDescent="0.25">
      <c r="A6340" s="62">
        <v>39121313</v>
      </c>
      <c r="B6340" s="63" t="s">
        <v>14355</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4661</v>
      </c>
    </row>
    <row r="6346" spans="1:2" x14ac:dyDescent="0.25">
      <c r="A6346" s="62">
        <v>39121407</v>
      </c>
      <c r="B6346" s="63" t="s">
        <v>8298</v>
      </c>
    </row>
    <row r="6347" spans="1:2" x14ac:dyDescent="0.25">
      <c r="A6347" s="62">
        <v>39121408</v>
      </c>
      <c r="B6347" s="63" t="s">
        <v>8612</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2975</v>
      </c>
    </row>
    <row r="6358" spans="1:2" x14ac:dyDescent="0.25">
      <c r="A6358" s="62">
        <v>39121421</v>
      </c>
      <c r="B6358" s="63" t="s">
        <v>8562</v>
      </c>
    </row>
    <row r="6359" spans="1:2" x14ac:dyDescent="0.25">
      <c r="A6359" s="62">
        <v>39121422</v>
      </c>
      <c r="B6359" s="63" t="s">
        <v>16247</v>
      </c>
    </row>
    <row r="6360" spans="1:2" x14ac:dyDescent="0.25">
      <c r="A6360" s="62">
        <v>39121423</v>
      </c>
      <c r="B6360" s="63" t="s">
        <v>17481</v>
      </c>
    </row>
    <row r="6361" spans="1:2" x14ac:dyDescent="0.25">
      <c r="A6361" s="62">
        <v>39121424</v>
      </c>
      <c r="B6361" s="63" t="s">
        <v>9823</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4659</v>
      </c>
    </row>
    <row r="6367" spans="1:2" x14ac:dyDescent="0.25">
      <c r="A6367" s="62">
        <v>39121430</v>
      </c>
      <c r="B6367" s="63" t="s">
        <v>2664</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4995</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11083</v>
      </c>
    </row>
    <row r="6390" spans="1:2" x14ac:dyDescent="0.25">
      <c r="A6390" s="62">
        <v>39121516</v>
      </c>
      <c r="B6390" s="63" t="s">
        <v>13403</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15537</v>
      </c>
    </row>
    <row r="6395" spans="1:2" x14ac:dyDescent="0.25">
      <c r="A6395" s="62">
        <v>39121521</v>
      </c>
      <c r="B6395" s="63" t="s">
        <v>9518</v>
      </c>
    </row>
    <row r="6396" spans="1:2" x14ac:dyDescent="0.25">
      <c r="A6396" s="62">
        <v>39121522</v>
      </c>
      <c r="B6396" s="63" t="s">
        <v>13989</v>
      </c>
    </row>
    <row r="6397" spans="1:2" x14ac:dyDescent="0.25">
      <c r="A6397" s="62">
        <v>39121523</v>
      </c>
      <c r="B6397" s="63" t="s">
        <v>11052</v>
      </c>
    </row>
    <row r="6398" spans="1:2" x14ac:dyDescent="0.25">
      <c r="A6398" s="62">
        <v>39121524</v>
      </c>
      <c r="B6398" s="63" t="s">
        <v>18739</v>
      </c>
    </row>
    <row r="6399" spans="1:2" x14ac:dyDescent="0.25">
      <c r="A6399" s="62">
        <v>39121525</v>
      </c>
      <c r="B6399" s="63" t="s">
        <v>3590</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5354</v>
      </c>
    </row>
    <row r="6412" spans="1:2" x14ac:dyDescent="0.25">
      <c r="A6412" s="62">
        <v>39121540</v>
      </c>
      <c r="B6412" s="63" t="s">
        <v>11549</v>
      </c>
    </row>
    <row r="6413" spans="1:2" x14ac:dyDescent="0.25">
      <c r="A6413" s="62">
        <v>39121541</v>
      </c>
      <c r="B6413" s="63" t="s">
        <v>15686</v>
      </c>
    </row>
    <row r="6414" spans="1:2" x14ac:dyDescent="0.25">
      <c r="A6414" s="62">
        <v>39121542</v>
      </c>
      <c r="B6414" s="63" t="s">
        <v>12946</v>
      </c>
    </row>
    <row r="6415" spans="1:2" x14ac:dyDescent="0.25">
      <c r="A6415" s="62">
        <v>39121543</v>
      </c>
      <c r="B6415" s="63" t="s">
        <v>16183</v>
      </c>
    </row>
    <row r="6416" spans="1:2" x14ac:dyDescent="0.25">
      <c r="A6416" s="62">
        <v>39121544</v>
      </c>
      <c r="B6416" s="63" t="s">
        <v>14586</v>
      </c>
    </row>
    <row r="6417" spans="1:2" x14ac:dyDescent="0.25">
      <c r="A6417" s="62">
        <v>39121545</v>
      </c>
      <c r="B6417" s="63" t="s">
        <v>2831</v>
      </c>
    </row>
    <row r="6418" spans="1:2" x14ac:dyDescent="0.25">
      <c r="A6418" s="62">
        <v>39121546</v>
      </c>
      <c r="B6418" s="63" t="s">
        <v>9935</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10691</v>
      </c>
    </row>
    <row r="6424" spans="1:2" x14ac:dyDescent="0.25">
      <c r="A6424" s="62">
        <v>39121601</v>
      </c>
      <c r="B6424" s="63" t="s">
        <v>991</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4055</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8607</v>
      </c>
    </row>
    <row r="6449" spans="1:2" x14ac:dyDescent="0.25">
      <c r="A6449" s="62">
        <v>39121707</v>
      </c>
      <c r="B6449" s="63" t="s">
        <v>1532</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10911</v>
      </c>
    </row>
    <row r="6466" spans="1:2" x14ac:dyDescent="0.25">
      <c r="A6466" s="62">
        <v>40101503</v>
      </c>
      <c r="B6466" s="63" t="s">
        <v>15230</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13155</v>
      </c>
    </row>
    <row r="6471" spans="1:2" x14ac:dyDescent="0.25">
      <c r="A6471" s="62">
        <v>40101602</v>
      </c>
      <c r="B6471" s="63" t="s">
        <v>4280</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13816</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4075</v>
      </c>
    </row>
    <row r="6491" spans="1:2" x14ac:dyDescent="0.25">
      <c r="A6491" s="62">
        <v>40101811</v>
      </c>
      <c r="B6491" s="63" t="s">
        <v>13438</v>
      </c>
    </row>
    <row r="6492" spans="1:2" x14ac:dyDescent="0.25">
      <c r="A6492" s="62">
        <v>40101812</v>
      </c>
      <c r="B6492" s="63" t="s">
        <v>4343</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3116</v>
      </c>
    </row>
    <row r="6500" spans="1:2" x14ac:dyDescent="0.25">
      <c r="A6500" s="62">
        <v>40101820</v>
      </c>
      <c r="B6500" s="63" t="s">
        <v>4343</v>
      </c>
    </row>
    <row r="6501" spans="1:2" x14ac:dyDescent="0.25">
      <c r="A6501" s="62">
        <v>40101821</v>
      </c>
      <c r="B6501" s="63" t="s">
        <v>367</v>
      </c>
    </row>
    <row r="6502" spans="1:2" x14ac:dyDescent="0.25">
      <c r="A6502" s="62">
        <v>40101822</v>
      </c>
      <c r="B6502" s="63" t="s">
        <v>4537</v>
      </c>
    </row>
    <row r="6503" spans="1:2" x14ac:dyDescent="0.25">
      <c r="A6503" s="62">
        <v>40101823</v>
      </c>
      <c r="B6503" s="63" t="s">
        <v>13229</v>
      </c>
    </row>
    <row r="6504" spans="1:2" x14ac:dyDescent="0.25">
      <c r="A6504" s="62">
        <v>40101824</v>
      </c>
      <c r="B6504" s="63" t="s">
        <v>17119</v>
      </c>
    </row>
    <row r="6505" spans="1:2" x14ac:dyDescent="0.25">
      <c r="A6505" s="62">
        <v>40101825</v>
      </c>
      <c r="B6505" s="63" t="s">
        <v>4190</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4137</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5168</v>
      </c>
    </row>
    <row r="6514" spans="1:2" x14ac:dyDescent="0.25">
      <c r="A6514" s="62">
        <v>40101834</v>
      </c>
      <c r="B6514" s="63" t="s">
        <v>8370</v>
      </c>
    </row>
    <row r="6515" spans="1:2" x14ac:dyDescent="0.25">
      <c r="A6515" s="62">
        <v>40101901</v>
      </c>
      <c r="B6515" s="63" t="s">
        <v>2560</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4436</v>
      </c>
    </row>
    <row r="6520" spans="1:2" x14ac:dyDescent="0.25">
      <c r="A6520" s="62">
        <v>40102003</v>
      </c>
      <c r="B6520" s="63" t="s">
        <v>2901</v>
      </c>
    </row>
    <row r="6521" spans="1:2" x14ac:dyDescent="0.25">
      <c r="A6521" s="62">
        <v>40102004</v>
      </c>
      <c r="B6521" s="63" t="s">
        <v>13981</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8372</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11207</v>
      </c>
    </row>
    <row r="6547" spans="1:2" x14ac:dyDescent="0.25">
      <c r="A6547" s="62">
        <v>40141627</v>
      </c>
      <c r="B6547" s="63" t="s">
        <v>1605</v>
      </c>
    </row>
    <row r="6548" spans="1:2" x14ac:dyDescent="0.25">
      <c r="A6548" s="62">
        <v>40141628</v>
      </c>
      <c r="B6548" s="63" t="s">
        <v>14263</v>
      </c>
    </row>
    <row r="6549" spans="1:2" x14ac:dyDescent="0.25">
      <c r="A6549" s="62">
        <v>40141629</v>
      </c>
      <c r="B6549" s="63" t="s">
        <v>15748</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7123</v>
      </c>
    </row>
    <row r="6561" spans="1:2" x14ac:dyDescent="0.25">
      <c r="A6561" s="62">
        <v>40141703</v>
      </c>
      <c r="B6561" s="63" t="s">
        <v>2511</v>
      </c>
    </row>
    <row r="6562" spans="1:2" x14ac:dyDescent="0.25">
      <c r="A6562" s="62">
        <v>40141704</v>
      </c>
      <c r="B6562" s="63" t="s">
        <v>16048</v>
      </c>
    </row>
    <row r="6563" spans="1:2" x14ac:dyDescent="0.25">
      <c r="A6563" s="62">
        <v>40141705</v>
      </c>
      <c r="B6563" s="63" t="s">
        <v>13962</v>
      </c>
    </row>
    <row r="6564" spans="1:2" x14ac:dyDescent="0.25">
      <c r="A6564" s="62">
        <v>40141716</v>
      </c>
      <c r="B6564" s="63" t="s">
        <v>7846</v>
      </c>
    </row>
    <row r="6565" spans="1:2" x14ac:dyDescent="0.25">
      <c r="A6565" s="62">
        <v>40141719</v>
      </c>
      <c r="B6565" s="63" t="s">
        <v>985</v>
      </c>
    </row>
    <row r="6566" spans="1:2" x14ac:dyDescent="0.25">
      <c r="A6566" s="62">
        <v>40141720</v>
      </c>
      <c r="B6566" s="63" t="s">
        <v>16530</v>
      </c>
    </row>
    <row r="6567" spans="1:2" x14ac:dyDescent="0.25">
      <c r="A6567" s="62">
        <v>40141725</v>
      </c>
      <c r="B6567" s="63" t="s">
        <v>4952</v>
      </c>
    </row>
    <row r="6568" spans="1:2" x14ac:dyDescent="0.25">
      <c r="A6568" s="62">
        <v>40141726</v>
      </c>
      <c r="B6568" s="63" t="s">
        <v>10515</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2517</v>
      </c>
    </row>
    <row r="6582" spans="1:2" x14ac:dyDescent="0.25">
      <c r="A6582" s="62">
        <v>40141744</v>
      </c>
      <c r="B6582" s="63" t="s">
        <v>1285</v>
      </c>
    </row>
    <row r="6583" spans="1:2" x14ac:dyDescent="0.25">
      <c r="A6583" s="62">
        <v>40141745</v>
      </c>
      <c r="B6583" s="63" t="s">
        <v>14555</v>
      </c>
    </row>
    <row r="6584" spans="1:2" x14ac:dyDescent="0.25">
      <c r="A6584" s="62">
        <v>40141746</v>
      </c>
      <c r="B6584" s="63" t="s">
        <v>5651</v>
      </c>
    </row>
    <row r="6585" spans="1:2" x14ac:dyDescent="0.25">
      <c r="A6585" s="62">
        <v>40141901</v>
      </c>
      <c r="B6585" s="63" t="s">
        <v>15313</v>
      </c>
    </row>
    <row r="6586" spans="1:2" x14ac:dyDescent="0.25">
      <c r="A6586" s="62">
        <v>40141902</v>
      </c>
      <c r="B6586" s="63" t="s">
        <v>9542</v>
      </c>
    </row>
    <row r="6587" spans="1:2" x14ac:dyDescent="0.25">
      <c r="A6587" s="62">
        <v>40141903</v>
      </c>
      <c r="B6587" s="63" t="s">
        <v>10074</v>
      </c>
    </row>
    <row r="6588" spans="1:2" x14ac:dyDescent="0.25">
      <c r="A6588" s="62">
        <v>40141904</v>
      </c>
      <c r="B6588" s="63" t="s">
        <v>13116</v>
      </c>
    </row>
    <row r="6589" spans="1:2" x14ac:dyDescent="0.25">
      <c r="A6589" s="62">
        <v>40141905</v>
      </c>
      <c r="B6589" s="63" t="s">
        <v>4853</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4006</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13804</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13074</v>
      </c>
    </row>
    <row r="6615" spans="1:2" x14ac:dyDescent="0.25">
      <c r="A6615" s="62">
        <v>40142009</v>
      </c>
      <c r="B6615" s="63" t="s">
        <v>18170</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15251</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5399</v>
      </c>
    </row>
    <row r="6630" spans="1:2" x14ac:dyDescent="0.25">
      <c r="A6630" s="62">
        <v>40142114</v>
      </c>
      <c r="B6630" s="63" t="s">
        <v>13282</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6817</v>
      </c>
    </row>
    <row r="6639" spans="1:2" x14ac:dyDescent="0.25">
      <c r="A6639" s="62">
        <v>40142201</v>
      </c>
      <c r="B6639" s="63" t="s">
        <v>3356</v>
      </c>
    </row>
    <row r="6640" spans="1:2" x14ac:dyDescent="0.25">
      <c r="A6640" s="62">
        <v>40142202</v>
      </c>
      <c r="B6640" s="63" t="s">
        <v>6759</v>
      </c>
    </row>
    <row r="6641" spans="1:2" x14ac:dyDescent="0.25">
      <c r="A6641" s="62">
        <v>40142203</v>
      </c>
      <c r="B6641" s="63" t="s">
        <v>5869</v>
      </c>
    </row>
    <row r="6642" spans="1:2" x14ac:dyDescent="0.25">
      <c r="A6642" s="62">
        <v>40142301</v>
      </c>
      <c r="B6642" s="63" t="s">
        <v>2862</v>
      </c>
    </row>
    <row r="6643" spans="1:2" x14ac:dyDescent="0.25">
      <c r="A6643" s="62">
        <v>40142302</v>
      </c>
      <c r="B6643" s="63" t="s">
        <v>15082</v>
      </c>
    </row>
    <row r="6644" spans="1:2" x14ac:dyDescent="0.25">
      <c r="A6644" s="62">
        <v>40142303</v>
      </c>
      <c r="B6644" s="63" t="s">
        <v>12623</v>
      </c>
    </row>
    <row r="6645" spans="1:2" x14ac:dyDescent="0.25">
      <c r="A6645" s="62">
        <v>40142304</v>
      </c>
      <c r="B6645" s="63" t="s">
        <v>2340</v>
      </c>
    </row>
    <row r="6646" spans="1:2" x14ac:dyDescent="0.25">
      <c r="A6646" s="62">
        <v>40142305</v>
      </c>
      <c r="B6646" s="63" t="s">
        <v>8248</v>
      </c>
    </row>
    <row r="6647" spans="1:2" x14ac:dyDescent="0.25">
      <c r="A6647" s="62">
        <v>40142306</v>
      </c>
      <c r="B6647" s="63" t="s">
        <v>9218</v>
      </c>
    </row>
    <row r="6648" spans="1:2" x14ac:dyDescent="0.25">
      <c r="A6648" s="62">
        <v>40142307</v>
      </c>
      <c r="B6648" s="63" t="s">
        <v>4386</v>
      </c>
    </row>
    <row r="6649" spans="1:2" x14ac:dyDescent="0.25">
      <c r="A6649" s="62">
        <v>40142308</v>
      </c>
      <c r="B6649" s="63" t="s">
        <v>14086</v>
      </c>
    </row>
    <row r="6650" spans="1:2" x14ac:dyDescent="0.25">
      <c r="A6650" s="62">
        <v>40142309</v>
      </c>
      <c r="B6650" s="63" t="s">
        <v>8724</v>
      </c>
    </row>
    <row r="6651" spans="1:2" x14ac:dyDescent="0.25">
      <c r="A6651" s="62">
        <v>40142310</v>
      </c>
      <c r="B6651" s="63" t="s">
        <v>9829</v>
      </c>
    </row>
    <row r="6652" spans="1:2" x14ac:dyDescent="0.25">
      <c r="A6652" s="62">
        <v>40142311</v>
      </c>
      <c r="B6652" s="63" t="s">
        <v>9277</v>
      </c>
    </row>
    <row r="6653" spans="1:2" x14ac:dyDescent="0.25">
      <c r="A6653" s="62">
        <v>40142312</v>
      </c>
      <c r="B6653" s="63" t="s">
        <v>13299</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8768</v>
      </c>
    </row>
    <row r="6659" spans="1:2" x14ac:dyDescent="0.25">
      <c r="A6659" s="62">
        <v>40142318</v>
      </c>
      <c r="B6659" s="63" t="s">
        <v>3446</v>
      </c>
    </row>
    <row r="6660" spans="1:2" x14ac:dyDescent="0.25">
      <c r="A6660" s="62">
        <v>40142319</v>
      </c>
      <c r="B6660" s="63" t="s">
        <v>2340</v>
      </c>
    </row>
    <row r="6661" spans="1:2" x14ac:dyDescent="0.25">
      <c r="A6661" s="62">
        <v>40142320</v>
      </c>
      <c r="B6661" s="63" t="s">
        <v>18352</v>
      </c>
    </row>
    <row r="6662" spans="1:2" x14ac:dyDescent="0.25">
      <c r="A6662" s="62">
        <v>40142321</v>
      </c>
      <c r="B6662" s="63" t="s">
        <v>3007</v>
      </c>
    </row>
    <row r="6663" spans="1:2" x14ac:dyDescent="0.25">
      <c r="A6663" s="62">
        <v>40142322</v>
      </c>
      <c r="B6663" s="63" t="s">
        <v>9850</v>
      </c>
    </row>
    <row r="6664" spans="1:2" x14ac:dyDescent="0.25">
      <c r="A6664" s="62">
        <v>40142323</v>
      </c>
      <c r="B6664" s="63" t="s">
        <v>8573</v>
      </c>
    </row>
    <row r="6665" spans="1:2" x14ac:dyDescent="0.25">
      <c r="A6665" s="62">
        <v>40142324</v>
      </c>
      <c r="B6665" s="63" t="s">
        <v>5344</v>
      </c>
    </row>
    <row r="6666" spans="1:2" x14ac:dyDescent="0.25">
      <c r="A6666" s="62">
        <v>40142325</v>
      </c>
      <c r="B6666" s="63" t="s">
        <v>4095</v>
      </c>
    </row>
    <row r="6667" spans="1:2" x14ac:dyDescent="0.25">
      <c r="A6667" s="62">
        <v>40142326</v>
      </c>
      <c r="B6667" s="63" t="s">
        <v>4569</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8257</v>
      </c>
    </row>
    <row r="6672" spans="1:2" x14ac:dyDescent="0.25">
      <c r="A6672" s="62">
        <v>40142404</v>
      </c>
      <c r="B6672" s="63" t="s">
        <v>9782</v>
      </c>
    </row>
    <row r="6673" spans="1:2" x14ac:dyDescent="0.25">
      <c r="A6673" s="62">
        <v>40142405</v>
      </c>
      <c r="B6673" s="63" t="s">
        <v>5654</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8330</v>
      </c>
    </row>
    <row r="6690" spans="1:2" x14ac:dyDescent="0.25">
      <c r="A6690" s="62">
        <v>40142607</v>
      </c>
      <c r="B6690" s="63" t="s">
        <v>13612</v>
      </c>
    </row>
    <row r="6691" spans="1:2" x14ac:dyDescent="0.25">
      <c r="A6691" s="62">
        <v>40142608</v>
      </c>
      <c r="B6691" s="63" t="s">
        <v>10040</v>
      </c>
    </row>
    <row r="6692" spans="1:2" x14ac:dyDescent="0.25">
      <c r="A6692" s="62">
        <v>40142609</v>
      </c>
      <c r="B6692" s="63" t="s">
        <v>7885</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4740</v>
      </c>
    </row>
    <row r="6701" spans="1:2" x14ac:dyDescent="0.25">
      <c r="A6701" s="62">
        <v>40151503</v>
      </c>
      <c r="B6701" s="63" t="s">
        <v>15714</v>
      </c>
    </row>
    <row r="6702" spans="1:2" x14ac:dyDescent="0.25">
      <c r="A6702" s="62">
        <v>40151504</v>
      </c>
      <c r="B6702" s="63" t="s">
        <v>15504</v>
      </c>
    </row>
    <row r="6703" spans="1:2" x14ac:dyDescent="0.25">
      <c r="A6703" s="62">
        <v>40151505</v>
      </c>
      <c r="B6703" s="63" t="s">
        <v>3988</v>
      </c>
    </row>
    <row r="6704" spans="1:2" x14ac:dyDescent="0.25">
      <c r="A6704" s="62">
        <v>40151506</v>
      </c>
      <c r="B6704" s="63" t="s">
        <v>3891</v>
      </c>
    </row>
    <row r="6705" spans="1:2" x14ac:dyDescent="0.25">
      <c r="A6705" s="62">
        <v>40151507</v>
      </c>
      <c r="B6705" s="63" t="s">
        <v>14899</v>
      </c>
    </row>
    <row r="6706" spans="1:2" x14ac:dyDescent="0.25">
      <c r="A6706" s="62">
        <v>40151508</v>
      </c>
      <c r="B6706" s="63" t="s">
        <v>10235</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16030</v>
      </c>
    </row>
    <row r="6716" spans="1:2" x14ac:dyDescent="0.25">
      <c r="A6716" s="62">
        <v>40151518</v>
      </c>
      <c r="B6716" s="63" t="s">
        <v>15261</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3183</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15207</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4698</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15587</v>
      </c>
    </row>
    <row r="6742" spans="1:2" x14ac:dyDescent="0.25">
      <c r="A6742" s="62">
        <v>40151555</v>
      </c>
      <c r="B6742" s="63" t="s">
        <v>15370</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4689</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4113</v>
      </c>
    </row>
    <row r="6752" spans="1:2" x14ac:dyDescent="0.25">
      <c r="A6752" s="62">
        <v>40151601</v>
      </c>
      <c r="B6752" s="63" t="s">
        <v>11423</v>
      </c>
    </row>
    <row r="6753" spans="1:2" x14ac:dyDescent="0.25">
      <c r="A6753" s="62">
        <v>40151602</v>
      </c>
      <c r="B6753" s="63" t="s">
        <v>8598</v>
      </c>
    </row>
    <row r="6754" spans="1:2" x14ac:dyDescent="0.25">
      <c r="A6754" s="62">
        <v>40151603</v>
      </c>
      <c r="B6754" s="63" t="s">
        <v>4047</v>
      </c>
    </row>
    <row r="6755" spans="1:2" x14ac:dyDescent="0.25">
      <c r="A6755" s="62">
        <v>40151604</v>
      </c>
      <c r="B6755" s="63" t="s">
        <v>1711</v>
      </c>
    </row>
    <row r="6756" spans="1:2" x14ac:dyDescent="0.25">
      <c r="A6756" s="62">
        <v>40151605</v>
      </c>
      <c r="B6756" s="63" t="s">
        <v>4747</v>
      </c>
    </row>
    <row r="6757" spans="1:2" x14ac:dyDescent="0.25">
      <c r="A6757" s="62">
        <v>40151606</v>
      </c>
      <c r="B6757" s="63" t="s">
        <v>4745</v>
      </c>
    </row>
    <row r="6758" spans="1:2" x14ac:dyDescent="0.25">
      <c r="A6758" s="62">
        <v>40151607</v>
      </c>
      <c r="B6758" s="63" t="s">
        <v>3011</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9056</v>
      </c>
    </row>
    <row r="6763" spans="1:2" x14ac:dyDescent="0.25">
      <c r="A6763" s="62">
        <v>40151612</v>
      </c>
      <c r="B6763" s="63" t="s">
        <v>8067</v>
      </c>
    </row>
    <row r="6764" spans="1:2" x14ac:dyDescent="0.25">
      <c r="A6764" s="62">
        <v>40151613</v>
      </c>
      <c r="B6764" s="63" t="s">
        <v>2232</v>
      </c>
    </row>
    <row r="6765" spans="1:2" x14ac:dyDescent="0.25">
      <c r="A6765" s="62">
        <v>40151614</v>
      </c>
      <c r="B6765" s="63" t="s">
        <v>15763</v>
      </c>
    </row>
    <row r="6766" spans="1:2" x14ac:dyDescent="0.25">
      <c r="A6766" s="62">
        <v>40151615</v>
      </c>
      <c r="B6766" s="63" t="s">
        <v>10066</v>
      </c>
    </row>
    <row r="6767" spans="1:2" x14ac:dyDescent="0.25">
      <c r="A6767" s="62">
        <v>40151616</v>
      </c>
      <c r="B6767" s="63" t="s">
        <v>16207</v>
      </c>
    </row>
    <row r="6768" spans="1:2" x14ac:dyDescent="0.25">
      <c r="A6768" s="62">
        <v>40151701</v>
      </c>
      <c r="B6768" s="63" t="s">
        <v>2137</v>
      </c>
    </row>
    <row r="6769" spans="1:2" x14ac:dyDescent="0.25">
      <c r="A6769" s="62">
        <v>40151712</v>
      </c>
      <c r="B6769" s="63" t="s">
        <v>5244</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4051</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5293</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14265</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5452</v>
      </c>
    </row>
    <row r="6821" spans="1:2" x14ac:dyDescent="0.25">
      <c r="A6821" s="62">
        <v>40161805</v>
      </c>
      <c r="B6821" s="63" t="s">
        <v>2621</v>
      </c>
    </row>
    <row r="6822" spans="1:2" x14ac:dyDescent="0.25">
      <c r="A6822" s="62">
        <v>40161806</v>
      </c>
      <c r="B6822" s="63" t="s">
        <v>1593</v>
      </c>
    </row>
    <row r="6823" spans="1:2" x14ac:dyDescent="0.25">
      <c r="A6823" s="62">
        <v>41101502</v>
      </c>
      <c r="B6823" s="63" t="s">
        <v>883</v>
      </c>
    </row>
    <row r="6824" spans="1:2" x14ac:dyDescent="0.25">
      <c r="A6824" s="62">
        <v>41101503</v>
      </c>
      <c r="B6824" s="63" t="s">
        <v>3515</v>
      </c>
    </row>
    <row r="6825" spans="1:2" x14ac:dyDescent="0.25">
      <c r="A6825" s="62">
        <v>41101504</v>
      </c>
      <c r="B6825" s="63" t="s">
        <v>14164</v>
      </c>
    </row>
    <row r="6826" spans="1:2" x14ac:dyDescent="0.25">
      <c r="A6826" s="62">
        <v>41101505</v>
      </c>
      <c r="B6826" s="63" t="s">
        <v>6851</v>
      </c>
    </row>
    <row r="6827" spans="1:2" x14ac:dyDescent="0.25">
      <c r="A6827" s="62">
        <v>41101515</v>
      </c>
      <c r="B6827" s="63" t="s">
        <v>8627</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6693</v>
      </c>
    </row>
    <row r="6841" spans="1:2" x14ac:dyDescent="0.25">
      <c r="A6841" s="62">
        <v>41101806</v>
      </c>
      <c r="B6841" s="63" t="s">
        <v>4365</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8046</v>
      </c>
    </row>
    <row r="6847" spans="1:2" x14ac:dyDescent="0.25">
      <c r="A6847" s="62">
        <v>41101902</v>
      </c>
      <c r="B6847" s="63" t="s">
        <v>13473</v>
      </c>
    </row>
    <row r="6848" spans="1:2" x14ac:dyDescent="0.25">
      <c r="A6848" s="62">
        <v>41101903</v>
      </c>
      <c r="B6848" s="63" t="s">
        <v>9830</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9379</v>
      </c>
    </row>
    <row r="6853" spans="1:2" x14ac:dyDescent="0.25">
      <c r="A6853" s="62">
        <v>41102405</v>
      </c>
      <c r="B6853" s="63" t="s">
        <v>13269</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8759</v>
      </c>
    </row>
    <row r="6877" spans="1:2" x14ac:dyDescent="0.25">
      <c r="A6877" s="62">
        <v>41102601</v>
      </c>
      <c r="B6877" s="63" t="s">
        <v>15062</v>
      </c>
    </row>
    <row r="6878" spans="1:2" x14ac:dyDescent="0.25">
      <c r="A6878" s="62">
        <v>41102602</v>
      </c>
      <c r="B6878" s="63" t="s">
        <v>12221</v>
      </c>
    </row>
    <row r="6879" spans="1:2" x14ac:dyDescent="0.25">
      <c r="A6879" s="62">
        <v>41102603</v>
      </c>
      <c r="B6879" s="63" t="s">
        <v>5367</v>
      </c>
    </row>
    <row r="6880" spans="1:2" x14ac:dyDescent="0.25">
      <c r="A6880" s="62">
        <v>41102604</v>
      </c>
      <c r="B6880" s="63" t="s">
        <v>16235</v>
      </c>
    </row>
    <row r="6881" spans="1:2" x14ac:dyDescent="0.25">
      <c r="A6881" s="62">
        <v>41102605</v>
      </c>
      <c r="B6881" s="63" t="s">
        <v>8139</v>
      </c>
    </row>
    <row r="6882" spans="1:2" x14ac:dyDescent="0.25">
      <c r="A6882" s="62">
        <v>41102606</v>
      </c>
      <c r="B6882" s="63" t="s">
        <v>12987</v>
      </c>
    </row>
    <row r="6883" spans="1:2" x14ac:dyDescent="0.25">
      <c r="A6883" s="62">
        <v>41102607</v>
      </c>
      <c r="B6883" s="63" t="s">
        <v>10060</v>
      </c>
    </row>
    <row r="6884" spans="1:2" x14ac:dyDescent="0.25">
      <c r="A6884" s="62">
        <v>41102608</v>
      </c>
      <c r="B6884" s="63" t="s">
        <v>15237</v>
      </c>
    </row>
    <row r="6885" spans="1:2" x14ac:dyDescent="0.25">
      <c r="A6885" s="62">
        <v>41102701</v>
      </c>
      <c r="B6885" s="63" t="s">
        <v>16621</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15149</v>
      </c>
    </row>
    <row r="6901" spans="1:2" x14ac:dyDescent="0.25">
      <c r="A6901" s="62">
        <v>41102914</v>
      </c>
      <c r="B6901" s="63" t="s">
        <v>3227</v>
      </c>
    </row>
    <row r="6902" spans="1:2" x14ac:dyDescent="0.25">
      <c r="A6902" s="62">
        <v>41102915</v>
      </c>
      <c r="B6902" s="63" t="s">
        <v>16838</v>
      </c>
    </row>
    <row r="6903" spans="1:2" x14ac:dyDescent="0.25">
      <c r="A6903" s="62">
        <v>41102916</v>
      </c>
      <c r="B6903" s="63" t="s">
        <v>4888</v>
      </c>
    </row>
    <row r="6904" spans="1:2" x14ac:dyDescent="0.25">
      <c r="A6904" s="62">
        <v>41102917</v>
      </c>
      <c r="B6904" s="63" t="s">
        <v>9466</v>
      </c>
    </row>
    <row r="6905" spans="1:2" x14ac:dyDescent="0.25">
      <c r="A6905" s="62">
        <v>41102918</v>
      </c>
      <c r="B6905" s="63" t="s">
        <v>9164</v>
      </c>
    </row>
    <row r="6906" spans="1:2" x14ac:dyDescent="0.25">
      <c r="A6906" s="62">
        <v>41102919</v>
      </c>
      <c r="B6906" s="63" t="s">
        <v>15548</v>
      </c>
    </row>
    <row r="6907" spans="1:2" x14ac:dyDescent="0.25">
      <c r="A6907" s="62">
        <v>41102920</v>
      </c>
      <c r="B6907" s="63" t="s">
        <v>16232</v>
      </c>
    </row>
    <row r="6908" spans="1:2" x14ac:dyDescent="0.25">
      <c r="A6908" s="62">
        <v>41102921</v>
      </c>
      <c r="B6908" s="63" t="s">
        <v>9745</v>
      </c>
    </row>
    <row r="6909" spans="1:2" x14ac:dyDescent="0.25">
      <c r="A6909" s="62">
        <v>41102922</v>
      </c>
      <c r="B6909" s="63" t="s">
        <v>3297</v>
      </c>
    </row>
    <row r="6910" spans="1:2" x14ac:dyDescent="0.25">
      <c r="A6910" s="62">
        <v>41103001</v>
      </c>
      <c r="B6910" s="63" t="s">
        <v>4487</v>
      </c>
    </row>
    <row r="6911" spans="1:2" x14ac:dyDescent="0.25">
      <c r="A6911" s="62">
        <v>41103003</v>
      </c>
      <c r="B6911" s="63" t="s">
        <v>11335</v>
      </c>
    </row>
    <row r="6912" spans="1:2" x14ac:dyDescent="0.25">
      <c r="A6912" s="62">
        <v>41103004</v>
      </c>
      <c r="B6912" s="63" t="s">
        <v>4721</v>
      </c>
    </row>
    <row r="6913" spans="1:2" x14ac:dyDescent="0.25">
      <c r="A6913" s="62">
        <v>41103005</v>
      </c>
      <c r="B6913" s="63" t="s">
        <v>3376</v>
      </c>
    </row>
    <row r="6914" spans="1:2" x14ac:dyDescent="0.25">
      <c r="A6914" s="62">
        <v>41103006</v>
      </c>
      <c r="B6914" s="63" t="s">
        <v>14898</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5251</v>
      </c>
    </row>
    <row r="6921" spans="1:2" x14ac:dyDescent="0.25">
      <c r="A6921" s="62">
        <v>41103014</v>
      </c>
      <c r="B6921" s="63" t="s">
        <v>3437</v>
      </c>
    </row>
    <row r="6922" spans="1:2" x14ac:dyDescent="0.25">
      <c r="A6922" s="62">
        <v>41103015</v>
      </c>
      <c r="B6922" s="63" t="s">
        <v>9160</v>
      </c>
    </row>
    <row r="6923" spans="1:2" x14ac:dyDescent="0.25">
      <c r="A6923" s="62">
        <v>41103017</v>
      </c>
      <c r="B6923" s="63" t="s">
        <v>5206</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2576</v>
      </c>
    </row>
    <row r="6939" spans="1:2" x14ac:dyDescent="0.25">
      <c r="A6939" s="62">
        <v>41103210</v>
      </c>
      <c r="B6939" s="63" t="s">
        <v>6331</v>
      </c>
    </row>
    <row r="6940" spans="1:2" x14ac:dyDescent="0.25">
      <c r="A6940" s="62">
        <v>41103301</v>
      </c>
      <c r="B6940" s="63" t="s">
        <v>1566</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4457</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8646</v>
      </c>
    </row>
    <row r="6959" spans="1:2" x14ac:dyDescent="0.25">
      <c r="A6959" s="62">
        <v>41103406</v>
      </c>
      <c r="B6959" s="63" t="s">
        <v>16452</v>
      </c>
    </row>
    <row r="6960" spans="1:2" x14ac:dyDescent="0.25">
      <c r="A6960" s="62">
        <v>41103407</v>
      </c>
      <c r="B6960" s="63" t="s">
        <v>3372</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16740</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5901</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2671</v>
      </c>
    </row>
    <row r="6981" spans="1:2" x14ac:dyDescent="0.25">
      <c r="A6981" s="62">
        <v>41103702</v>
      </c>
      <c r="B6981" s="63" t="s">
        <v>11257</v>
      </c>
    </row>
    <row r="6982" spans="1:2" x14ac:dyDescent="0.25">
      <c r="A6982" s="62">
        <v>41103703</v>
      </c>
      <c r="B6982" s="63" t="s">
        <v>4991</v>
      </c>
    </row>
    <row r="6983" spans="1:2" x14ac:dyDescent="0.25">
      <c r="A6983" s="62">
        <v>41103704</v>
      </c>
      <c r="B6983" s="63" t="s">
        <v>15593</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14273</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3712</v>
      </c>
    </row>
    <row r="6997" spans="1:2" x14ac:dyDescent="0.25">
      <c r="A6997" s="62">
        <v>41103803</v>
      </c>
      <c r="B6997" s="63" t="s">
        <v>8867</v>
      </c>
    </row>
    <row r="6998" spans="1:2" x14ac:dyDescent="0.25">
      <c r="A6998" s="62">
        <v>41103804</v>
      </c>
      <c r="B6998" s="63" t="s">
        <v>16534</v>
      </c>
    </row>
    <row r="6999" spans="1:2" x14ac:dyDescent="0.25">
      <c r="A6999" s="62">
        <v>41103805</v>
      </c>
      <c r="B6999" s="63" t="s">
        <v>3607</v>
      </c>
    </row>
    <row r="7000" spans="1:2" x14ac:dyDescent="0.25">
      <c r="A7000" s="62">
        <v>41103806</v>
      </c>
      <c r="B7000" s="63" t="s">
        <v>7731</v>
      </c>
    </row>
    <row r="7001" spans="1:2" x14ac:dyDescent="0.25">
      <c r="A7001" s="62">
        <v>41103807</v>
      </c>
      <c r="B7001" s="63" t="s">
        <v>3065</v>
      </c>
    </row>
    <row r="7002" spans="1:2" x14ac:dyDescent="0.25">
      <c r="A7002" s="62">
        <v>41103808</v>
      </c>
      <c r="B7002" s="63" t="s">
        <v>12793</v>
      </c>
    </row>
    <row r="7003" spans="1:2" x14ac:dyDescent="0.25">
      <c r="A7003" s="62">
        <v>41103809</v>
      </c>
      <c r="B7003" s="63" t="s">
        <v>16123</v>
      </c>
    </row>
    <row r="7004" spans="1:2" x14ac:dyDescent="0.25">
      <c r="A7004" s="62">
        <v>41103810</v>
      </c>
      <c r="B7004" s="63" t="s">
        <v>11251</v>
      </c>
    </row>
    <row r="7005" spans="1:2" x14ac:dyDescent="0.25">
      <c r="A7005" s="62">
        <v>41103811</v>
      </c>
      <c r="B7005" s="63" t="s">
        <v>4424</v>
      </c>
    </row>
    <row r="7006" spans="1:2" x14ac:dyDescent="0.25">
      <c r="A7006" s="62">
        <v>41103812</v>
      </c>
      <c r="B7006" s="63" t="s">
        <v>1331</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3448</v>
      </c>
    </row>
    <row r="7014" spans="1:2" x14ac:dyDescent="0.25">
      <c r="A7014" s="62">
        <v>41103904</v>
      </c>
      <c r="B7014" s="63" t="s">
        <v>16045</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8071</v>
      </c>
    </row>
    <row r="7020" spans="1:2" x14ac:dyDescent="0.25">
      <c r="A7020" s="62">
        <v>41103910</v>
      </c>
      <c r="B7020" s="63" t="s">
        <v>8492</v>
      </c>
    </row>
    <row r="7021" spans="1:2" x14ac:dyDescent="0.25">
      <c r="A7021" s="62">
        <v>41103911</v>
      </c>
      <c r="B7021" s="63" t="s">
        <v>4270</v>
      </c>
    </row>
    <row r="7022" spans="1:2" x14ac:dyDescent="0.25">
      <c r="A7022" s="62">
        <v>41103912</v>
      </c>
      <c r="B7022" s="63" t="s">
        <v>18593</v>
      </c>
    </row>
    <row r="7023" spans="1:2" x14ac:dyDescent="0.25">
      <c r="A7023" s="62">
        <v>41103913</v>
      </c>
      <c r="B7023" s="63" t="s">
        <v>7302</v>
      </c>
    </row>
    <row r="7024" spans="1:2" x14ac:dyDescent="0.25">
      <c r="A7024" s="62">
        <v>41104001</v>
      </c>
      <c r="B7024" s="63" t="s">
        <v>10646</v>
      </c>
    </row>
    <row r="7025" spans="1:2" x14ac:dyDescent="0.25">
      <c r="A7025" s="62">
        <v>41104002</v>
      </c>
      <c r="B7025" s="63" t="s">
        <v>15274</v>
      </c>
    </row>
    <row r="7026" spans="1:2" x14ac:dyDescent="0.25">
      <c r="A7026" s="62">
        <v>41104003</v>
      </c>
      <c r="B7026" s="63" t="s">
        <v>6386</v>
      </c>
    </row>
    <row r="7027" spans="1:2" x14ac:dyDescent="0.25">
      <c r="A7027" s="62">
        <v>41104004</v>
      </c>
      <c r="B7027" s="63" t="s">
        <v>11483</v>
      </c>
    </row>
    <row r="7028" spans="1:2" x14ac:dyDescent="0.25">
      <c r="A7028" s="62">
        <v>41104005</v>
      </c>
      <c r="B7028" s="63" t="s">
        <v>4498</v>
      </c>
    </row>
    <row r="7029" spans="1:2" x14ac:dyDescent="0.25">
      <c r="A7029" s="62">
        <v>41104006</v>
      </c>
      <c r="B7029" s="63" t="s">
        <v>8740</v>
      </c>
    </row>
    <row r="7030" spans="1:2" x14ac:dyDescent="0.25">
      <c r="A7030" s="62">
        <v>41104007</v>
      </c>
      <c r="B7030" s="63" t="s">
        <v>13840</v>
      </c>
    </row>
    <row r="7031" spans="1:2" x14ac:dyDescent="0.25">
      <c r="A7031" s="62">
        <v>41104008</v>
      </c>
      <c r="B7031" s="63" t="s">
        <v>4256</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15827</v>
      </c>
    </row>
    <row r="7038" spans="1:2" x14ac:dyDescent="0.25">
      <c r="A7038" s="62">
        <v>41104015</v>
      </c>
      <c r="B7038" s="63" t="s">
        <v>13573</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13206</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16460</v>
      </c>
    </row>
    <row r="7048" spans="1:2" x14ac:dyDescent="0.25">
      <c r="A7048" s="62">
        <v>41104105</v>
      </c>
      <c r="B7048" s="63" t="s">
        <v>4637</v>
      </c>
    </row>
    <row r="7049" spans="1:2" x14ac:dyDescent="0.25">
      <c r="A7049" s="62">
        <v>41104106</v>
      </c>
      <c r="B7049" s="63" t="s">
        <v>15901</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1242</v>
      </c>
    </row>
    <row r="7055" spans="1:2" x14ac:dyDescent="0.25">
      <c r="A7055" s="62">
        <v>41104112</v>
      </c>
      <c r="B7055" s="63" t="s">
        <v>4818</v>
      </c>
    </row>
    <row r="7056" spans="1:2" x14ac:dyDescent="0.25">
      <c r="A7056" s="62">
        <v>41104114</v>
      </c>
      <c r="B7056" s="63" t="s">
        <v>10273</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2305</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4135</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8301</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7656</v>
      </c>
    </row>
    <row r="7099" spans="1:2" x14ac:dyDescent="0.25">
      <c r="A7099" s="62">
        <v>41104413</v>
      </c>
      <c r="B7099" s="63" t="s">
        <v>4255</v>
      </c>
    </row>
    <row r="7100" spans="1:2" x14ac:dyDescent="0.25">
      <c r="A7100" s="62">
        <v>41104414</v>
      </c>
      <c r="B7100" s="63" t="s">
        <v>5368</v>
      </c>
    </row>
    <row r="7101" spans="1:2" x14ac:dyDescent="0.25">
      <c r="A7101" s="62">
        <v>41104415</v>
      </c>
      <c r="B7101" s="63" t="s">
        <v>14196</v>
      </c>
    </row>
    <row r="7102" spans="1:2" x14ac:dyDescent="0.25">
      <c r="A7102" s="62">
        <v>41104416</v>
      </c>
      <c r="B7102" s="63" t="s">
        <v>4127</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13202</v>
      </c>
    </row>
    <row r="7107" spans="1:2" x14ac:dyDescent="0.25">
      <c r="A7107" s="62">
        <v>41104421</v>
      </c>
      <c r="B7107" s="63" t="s">
        <v>10878</v>
      </c>
    </row>
    <row r="7108" spans="1:2" x14ac:dyDescent="0.25">
      <c r="A7108" s="62">
        <v>41104422</v>
      </c>
      <c r="B7108" s="63" t="s">
        <v>15335</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5663</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15534</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10016</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13204</v>
      </c>
    </row>
    <row r="7136" spans="1:2" x14ac:dyDescent="0.25">
      <c r="A7136" s="62">
        <v>41104702</v>
      </c>
      <c r="B7136" s="63" t="s">
        <v>10079</v>
      </c>
    </row>
    <row r="7137" spans="1:2" x14ac:dyDescent="0.25">
      <c r="A7137" s="62">
        <v>41104703</v>
      </c>
      <c r="B7137" s="63" t="s">
        <v>13867</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14895</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18326</v>
      </c>
    </row>
    <row r="7152" spans="1:2" x14ac:dyDescent="0.25">
      <c r="A7152" s="62">
        <v>41104814</v>
      </c>
      <c r="B7152" s="63" t="s">
        <v>3868</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4638</v>
      </c>
    </row>
    <row r="7163" spans="1:2" x14ac:dyDescent="0.25">
      <c r="A7163" s="62">
        <v>41104908</v>
      </c>
      <c r="B7163" s="63" t="s">
        <v>3044</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2968</v>
      </c>
    </row>
    <row r="7174" spans="1:2" x14ac:dyDescent="0.25">
      <c r="A7174" s="62">
        <v>41104919</v>
      </c>
      <c r="B7174" s="63" t="s">
        <v>16018</v>
      </c>
    </row>
    <row r="7175" spans="1:2" x14ac:dyDescent="0.25">
      <c r="A7175" s="62">
        <v>41104920</v>
      </c>
      <c r="B7175" s="63" t="s">
        <v>6655</v>
      </c>
    </row>
    <row r="7176" spans="1:2" x14ac:dyDescent="0.25">
      <c r="A7176" s="62">
        <v>41104921</v>
      </c>
      <c r="B7176" s="63" t="s">
        <v>8803</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7217</v>
      </c>
    </row>
    <row r="7187" spans="1:2" x14ac:dyDescent="0.25">
      <c r="A7187" s="62">
        <v>41105003</v>
      </c>
      <c r="B7187" s="63" t="s">
        <v>15245</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12142</v>
      </c>
    </row>
    <row r="7194" spans="1:2" x14ac:dyDescent="0.25">
      <c r="A7194" s="62">
        <v>41105107</v>
      </c>
      <c r="B7194" s="63" t="s">
        <v>15055</v>
      </c>
    </row>
    <row r="7195" spans="1:2" x14ac:dyDescent="0.25">
      <c r="A7195" s="62">
        <v>41105108</v>
      </c>
      <c r="B7195" s="63" t="s">
        <v>1284</v>
      </c>
    </row>
    <row r="7196" spans="1:2" x14ac:dyDescent="0.25">
      <c r="A7196" s="62">
        <v>41105109</v>
      </c>
      <c r="B7196" s="63" t="s">
        <v>3085</v>
      </c>
    </row>
    <row r="7197" spans="1:2" x14ac:dyDescent="0.25">
      <c r="A7197" s="62">
        <v>41105201</v>
      </c>
      <c r="B7197" s="63" t="s">
        <v>18687</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4923</v>
      </c>
    </row>
    <row r="7202" spans="1:2" x14ac:dyDescent="0.25">
      <c r="A7202" s="62">
        <v>41105301</v>
      </c>
      <c r="B7202" s="63" t="s">
        <v>11144</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5160</v>
      </c>
    </row>
    <row r="7213" spans="1:2" x14ac:dyDescent="0.25">
      <c r="A7213" s="62">
        <v>41105313</v>
      </c>
      <c r="B7213" s="63" t="s">
        <v>3223</v>
      </c>
    </row>
    <row r="7214" spans="1:2" x14ac:dyDescent="0.25">
      <c r="A7214" s="62">
        <v>41105314</v>
      </c>
      <c r="B7214" s="63" t="s">
        <v>13914</v>
      </c>
    </row>
    <row r="7215" spans="1:2" x14ac:dyDescent="0.25">
      <c r="A7215" s="62">
        <v>41105315</v>
      </c>
      <c r="B7215" s="63" t="s">
        <v>8070</v>
      </c>
    </row>
    <row r="7216" spans="1:2" x14ac:dyDescent="0.25">
      <c r="A7216" s="62">
        <v>41105316</v>
      </c>
      <c r="B7216" s="63" t="s">
        <v>15921</v>
      </c>
    </row>
    <row r="7217" spans="1:2" x14ac:dyDescent="0.25">
      <c r="A7217" s="62">
        <v>41105317</v>
      </c>
      <c r="B7217" s="63" t="s">
        <v>5275</v>
      </c>
    </row>
    <row r="7218" spans="1:2" x14ac:dyDescent="0.25">
      <c r="A7218" s="62">
        <v>41105318</v>
      </c>
      <c r="B7218" s="63" t="s">
        <v>16420</v>
      </c>
    </row>
    <row r="7219" spans="1:2" x14ac:dyDescent="0.25">
      <c r="A7219" s="62">
        <v>41105319</v>
      </c>
      <c r="B7219" s="63" t="s">
        <v>16457</v>
      </c>
    </row>
    <row r="7220" spans="1:2" x14ac:dyDescent="0.25">
      <c r="A7220" s="62">
        <v>41105320</v>
      </c>
      <c r="B7220" s="63" t="s">
        <v>7993</v>
      </c>
    </row>
    <row r="7221" spans="1:2" x14ac:dyDescent="0.25">
      <c r="A7221" s="62">
        <v>41105321</v>
      </c>
      <c r="B7221" s="63" t="s">
        <v>2379</v>
      </c>
    </row>
    <row r="7222" spans="1:2" x14ac:dyDescent="0.25">
      <c r="A7222" s="62">
        <v>41105322</v>
      </c>
      <c r="B7222" s="63" t="s">
        <v>213</v>
      </c>
    </row>
    <row r="7223" spans="1:2" x14ac:dyDescent="0.25">
      <c r="A7223" s="62">
        <v>41105323</v>
      </c>
      <c r="B7223" s="63" t="s">
        <v>16264</v>
      </c>
    </row>
    <row r="7224" spans="1:2" x14ac:dyDescent="0.25">
      <c r="A7224" s="62">
        <v>41105324</v>
      </c>
      <c r="B7224" s="63" t="s">
        <v>3504</v>
      </c>
    </row>
    <row r="7225" spans="1:2" x14ac:dyDescent="0.25">
      <c r="A7225" s="62">
        <v>41105325</v>
      </c>
      <c r="B7225" s="63" t="s">
        <v>289</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15275</v>
      </c>
    </row>
    <row r="7241" spans="1:2" x14ac:dyDescent="0.25">
      <c r="A7241" s="62">
        <v>41105502</v>
      </c>
      <c r="B7241" s="63" t="s">
        <v>5541</v>
      </c>
    </row>
    <row r="7242" spans="1:2" x14ac:dyDescent="0.25">
      <c r="A7242" s="62">
        <v>41105503</v>
      </c>
      <c r="B7242" s="63" t="s">
        <v>10027</v>
      </c>
    </row>
    <row r="7243" spans="1:2" x14ac:dyDescent="0.25">
      <c r="A7243" s="62">
        <v>41105504</v>
      </c>
      <c r="B7243" s="63" t="s">
        <v>8778</v>
      </c>
    </row>
    <row r="7244" spans="1:2" x14ac:dyDescent="0.25">
      <c r="A7244" s="62">
        <v>41105505</v>
      </c>
      <c r="B7244" s="63" t="s">
        <v>16096</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5800</v>
      </c>
    </row>
    <row r="7254" spans="1:2" x14ac:dyDescent="0.25">
      <c r="A7254" s="62">
        <v>41105515</v>
      </c>
      <c r="B7254" s="63" t="s">
        <v>7957</v>
      </c>
    </row>
    <row r="7255" spans="1:2" x14ac:dyDescent="0.25">
      <c r="A7255" s="62">
        <v>41105516</v>
      </c>
      <c r="B7255" s="63" t="s">
        <v>9667</v>
      </c>
    </row>
    <row r="7256" spans="1:2" x14ac:dyDescent="0.25">
      <c r="A7256" s="62">
        <v>41105517</v>
      </c>
      <c r="B7256" s="63" t="s">
        <v>2733</v>
      </c>
    </row>
    <row r="7257" spans="1:2" x14ac:dyDescent="0.25">
      <c r="A7257" s="62">
        <v>41105518</v>
      </c>
      <c r="B7257" s="63" t="s">
        <v>6671</v>
      </c>
    </row>
    <row r="7258" spans="1:2" x14ac:dyDescent="0.25">
      <c r="A7258" s="62">
        <v>41105519</v>
      </c>
      <c r="B7258" s="63" t="s">
        <v>1112</v>
      </c>
    </row>
    <row r="7259" spans="1:2" x14ac:dyDescent="0.25">
      <c r="A7259" s="62">
        <v>41105520</v>
      </c>
      <c r="B7259" s="63" t="s">
        <v>4835</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4366</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3636</v>
      </c>
    </row>
    <row r="7270" spans="1:2" x14ac:dyDescent="0.25">
      <c r="A7270" s="62">
        <v>41105905</v>
      </c>
      <c r="B7270" s="63" t="s">
        <v>14841</v>
      </c>
    </row>
    <row r="7271" spans="1:2" x14ac:dyDescent="0.25">
      <c r="A7271" s="62">
        <v>41105906</v>
      </c>
      <c r="B7271" s="63" t="s">
        <v>9456</v>
      </c>
    </row>
    <row r="7272" spans="1:2" x14ac:dyDescent="0.25">
      <c r="A7272" s="62">
        <v>41105907</v>
      </c>
      <c r="B7272" s="63" t="s">
        <v>15360</v>
      </c>
    </row>
    <row r="7273" spans="1:2" x14ac:dyDescent="0.25">
      <c r="A7273" s="62">
        <v>41105908</v>
      </c>
      <c r="B7273" s="63" t="s">
        <v>952</v>
      </c>
    </row>
    <row r="7274" spans="1:2" x14ac:dyDescent="0.25">
      <c r="A7274" s="62">
        <v>41106001</v>
      </c>
      <c r="B7274" s="63" t="s">
        <v>4535</v>
      </c>
    </row>
    <row r="7275" spans="1:2" x14ac:dyDescent="0.25">
      <c r="A7275" s="62">
        <v>41106002</v>
      </c>
      <c r="B7275" s="63" t="s">
        <v>18255</v>
      </c>
    </row>
    <row r="7276" spans="1:2" x14ac:dyDescent="0.25">
      <c r="A7276" s="62">
        <v>41106003</v>
      </c>
      <c r="B7276" s="63" t="s">
        <v>15890</v>
      </c>
    </row>
    <row r="7277" spans="1:2" x14ac:dyDescent="0.25">
      <c r="A7277" s="62">
        <v>41106004</v>
      </c>
      <c r="B7277" s="63" t="s">
        <v>12738</v>
      </c>
    </row>
    <row r="7278" spans="1:2" x14ac:dyDescent="0.25">
      <c r="A7278" s="62">
        <v>41106005</v>
      </c>
      <c r="B7278" s="63" t="s">
        <v>8682</v>
      </c>
    </row>
    <row r="7279" spans="1:2" x14ac:dyDescent="0.25">
      <c r="A7279" s="62">
        <v>41106006</v>
      </c>
      <c r="B7279" s="63" t="s">
        <v>3952</v>
      </c>
    </row>
    <row r="7280" spans="1:2" x14ac:dyDescent="0.25">
      <c r="A7280" s="62">
        <v>41106101</v>
      </c>
      <c r="B7280" s="63" t="s">
        <v>15530</v>
      </c>
    </row>
    <row r="7281" spans="1:2" x14ac:dyDescent="0.25">
      <c r="A7281" s="62">
        <v>41106102</v>
      </c>
      <c r="B7281" s="63" t="s">
        <v>9309</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3291</v>
      </c>
    </row>
    <row r="7293" spans="1:2" x14ac:dyDescent="0.25">
      <c r="A7293" s="62">
        <v>41106210</v>
      </c>
      <c r="B7293" s="63" t="s">
        <v>18180</v>
      </c>
    </row>
    <row r="7294" spans="1:2" x14ac:dyDescent="0.25">
      <c r="A7294" s="62">
        <v>41106211</v>
      </c>
      <c r="B7294" s="63" t="s">
        <v>4311</v>
      </c>
    </row>
    <row r="7295" spans="1:2" x14ac:dyDescent="0.25">
      <c r="A7295" s="62">
        <v>41106212</v>
      </c>
      <c r="B7295" s="63" t="s">
        <v>4801</v>
      </c>
    </row>
    <row r="7296" spans="1:2" x14ac:dyDescent="0.25">
      <c r="A7296" s="62">
        <v>41106213</v>
      </c>
      <c r="B7296" s="63" t="s">
        <v>16411</v>
      </c>
    </row>
    <row r="7297" spans="1:2" x14ac:dyDescent="0.25">
      <c r="A7297" s="62">
        <v>41106214</v>
      </c>
      <c r="B7297" s="63" t="s">
        <v>4008</v>
      </c>
    </row>
    <row r="7298" spans="1:2" x14ac:dyDescent="0.25">
      <c r="A7298" s="62">
        <v>41106215</v>
      </c>
      <c r="B7298" s="63" t="s">
        <v>4956</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14998</v>
      </c>
    </row>
    <row r="7303" spans="1:2" x14ac:dyDescent="0.25">
      <c r="A7303" s="62">
        <v>41106220</v>
      </c>
      <c r="B7303" s="63" t="s">
        <v>16277</v>
      </c>
    </row>
    <row r="7304" spans="1:2" x14ac:dyDescent="0.25">
      <c r="A7304" s="62">
        <v>41106221</v>
      </c>
      <c r="B7304" s="63" t="s">
        <v>12955</v>
      </c>
    </row>
    <row r="7305" spans="1:2" x14ac:dyDescent="0.25">
      <c r="A7305" s="62">
        <v>41106222</v>
      </c>
      <c r="B7305" s="63" t="s">
        <v>4002</v>
      </c>
    </row>
    <row r="7306" spans="1:2" x14ac:dyDescent="0.25">
      <c r="A7306" s="62">
        <v>41106223</v>
      </c>
      <c r="B7306" s="63" t="s">
        <v>7245</v>
      </c>
    </row>
    <row r="7307" spans="1:2" x14ac:dyDescent="0.25">
      <c r="A7307" s="62">
        <v>41106301</v>
      </c>
      <c r="B7307" s="63" t="s">
        <v>12178</v>
      </c>
    </row>
    <row r="7308" spans="1:2" x14ac:dyDescent="0.25">
      <c r="A7308" s="62">
        <v>41106302</v>
      </c>
      <c r="B7308" s="63" t="s">
        <v>15242</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14072</v>
      </c>
    </row>
    <row r="7318" spans="1:2" x14ac:dyDescent="0.25">
      <c r="A7318" s="62">
        <v>41106312</v>
      </c>
      <c r="B7318" s="63" t="s">
        <v>4071</v>
      </c>
    </row>
    <row r="7319" spans="1:2" x14ac:dyDescent="0.25">
      <c r="A7319" s="62">
        <v>41106313</v>
      </c>
      <c r="B7319" s="63" t="s">
        <v>12906</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1980</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8326</v>
      </c>
    </row>
    <row r="7338" spans="1:2" x14ac:dyDescent="0.25">
      <c r="A7338" s="62">
        <v>41106515</v>
      </c>
      <c r="B7338" s="63" t="s">
        <v>18555</v>
      </c>
    </row>
    <row r="7339" spans="1:2" x14ac:dyDescent="0.25">
      <c r="A7339" s="62">
        <v>41106601</v>
      </c>
      <c r="B7339" s="63" t="s">
        <v>9009</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5044</v>
      </c>
    </row>
    <row r="7360" spans="1:2" x14ac:dyDescent="0.25">
      <c r="A7360" s="62">
        <v>41106622</v>
      </c>
      <c r="B7360" s="63" t="s">
        <v>12119</v>
      </c>
    </row>
    <row r="7361" spans="1:2" x14ac:dyDescent="0.25">
      <c r="A7361" s="62">
        <v>41111501</v>
      </c>
      <c r="B7361" s="63" t="s">
        <v>1096</v>
      </c>
    </row>
    <row r="7362" spans="1:2" x14ac:dyDescent="0.25">
      <c r="A7362" s="62">
        <v>41111502</v>
      </c>
      <c r="B7362" s="63" t="s">
        <v>13243</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8430</v>
      </c>
    </row>
    <row r="7371" spans="1:2" x14ac:dyDescent="0.25">
      <c r="A7371" s="62">
        <v>41111511</v>
      </c>
      <c r="B7371" s="63" t="s">
        <v>5056</v>
      </c>
    </row>
    <row r="7372" spans="1:2" x14ac:dyDescent="0.25">
      <c r="A7372" s="62">
        <v>41111512</v>
      </c>
      <c r="B7372" s="63" t="s">
        <v>17608</v>
      </c>
    </row>
    <row r="7373" spans="1:2" x14ac:dyDescent="0.25">
      <c r="A7373" s="62">
        <v>41111513</v>
      </c>
      <c r="B7373" s="63" t="s">
        <v>15384</v>
      </c>
    </row>
    <row r="7374" spans="1:2" x14ac:dyDescent="0.25">
      <c r="A7374" s="62">
        <v>41111515</v>
      </c>
      <c r="B7374" s="63" t="s">
        <v>7351</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16213</v>
      </c>
    </row>
    <row r="7381" spans="1:2" x14ac:dyDescent="0.25">
      <c r="A7381" s="62">
        <v>41111605</v>
      </c>
      <c r="B7381" s="63" t="s">
        <v>8713</v>
      </c>
    </row>
    <row r="7382" spans="1:2" x14ac:dyDescent="0.25">
      <c r="A7382" s="62">
        <v>41111606</v>
      </c>
      <c r="B7382" s="63" t="s">
        <v>2157</v>
      </c>
    </row>
    <row r="7383" spans="1:2" x14ac:dyDescent="0.25">
      <c r="A7383" s="62">
        <v>41111607</v>
      </c>
      <c r="B7383" s="63" t="s">
        <v>13619</v>
      </c>
    </row>
    <row r="7384" spans="1:2" x14ac:dyDescent="0.25">
      <c r="A7384" s="62">
        <v>41111613</v>
      </c>
      <c r="B7384" s="63" t="s">
        <v>13572</v>
      </c>
    </row>
    <row r="7385" spans="1:2" x14ac:dyDescent="0.25">
      <c r="A7385" s="62">
        <v>41111614</v>
      </c>
      <c r="B7385" s="63" t="s">
        <v>4357</v>
      </c>
    </row>
    <row r="7386" spans="1:2" x14ac:dyDescent="0.25">
      <c r="A7386" s="62">
        <v>41111615</v>
      </c>
      <c r="B7386" s="63" t="s">
        <v>2147</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13621</v>
      </c>
    </row>
    <row r="7391" spans="1:2" x14ac:dyDescent="0.25">
      <c r="A7391" s="62">
        <v>41111620</v>
      </c>
      <c r="B7391" s="63" t="s">
        <v>10869</v>
      </c>
    </row>
    <row r="7392" spans="1:2" x14ac:dyDescent="0.25">
      <c r="A7392" s="62">
        <v>41111621</v>
      </c>
      <c r="B7392" s="63" t="s">
        <v>18254</v>
      </c>
    </row>
    <row r="7393" spans="1:2" x14ac:dyDescent="0.25">
      <c r="A7393" s="62">
        <v>41111622</v>
      </c>
      <c r="B7393" s="63" t="s">
        <v>3325</v>
      </c>
    </row>
    <row r="7394" spans="1:2" x14ac:dyDescent="0.25">
      <c r="A7394" s="62">
        <v>41111623</v>
      </c>
      <c r="B7394" s="63" t="s">
        <v>16371</v>
      </c>
    </row>
    <row r="7395" spans="1:2" x14ac:dyDescent="0.25">
      <c r="A7395" s="62">
        <v>41111701</v>
      </c>
      <c r="B7395" s="63" t="s">
        <v>13336</v>
      </c>
    </row>
    <row r="7396" spans="1:2" x14ac:dyDescent="0.25">
      <c r="A7396" s="62">
        <v>41111702</v>
      </c>
      <c r="B7396" s="63" t="s">
        <v>8559</v>
      </c>
    </row>
    <row r="7397" spans="1:2" x14ac:dyDescent="0.25">
      <c r="A7397" s="62">
        <v>41111703</v>
      </c>
      <c r="B7397" s="63" t="s">
        <v>10499</v>
      </c>
    </row>
    <row r="7398" spans="1:2" x14ac:dyDescent="0.25">
      <c r="A7398" s="62">
        <v>41111704</v>
      </c>
      <c r="B7398" s="63" t="s">
        <v>2150</v>
      </c>
    </row>
    <row r="7399" spans="1:2" x14ac:dyDescent="0.25">
      <c r="A7399" s="62">
        <v>41111705</v>
      </c>
      <c r="B7399" s="63" t="s">
        <v>15286</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4623</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15708</v>
      </c>
    </row>
    <row r="7416" spans="1:2" x14ac:dyDescent="0.25">
      <c r="A7416" s="62">
        <v>41111722</v>
      </c>
      <c r="B7416" s="63" t="s">
        <v>6001</v>
      </c>
    </row>
    <row r="7417" spans="1:2" x14ac:dyDescent="0.25">
      <c r="A7417" s="62">
        <v>41111723</v>
      </c>
      <c r="B7417" s="63" t="s">
        <v>10445</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4777</v>
      </c>
    </row>
    <row r="7422" spans="1:2" x14ac:dyDescent="0.25">
      <c r="A7422" s="62">
        <v>41111728</v>
      </c>
      <c r="B7422" s="63" t="s">
        <v>5141</v>
      </c>
    </row>
    <row r="7423" spans="1:2" x14ac:dyDescent="0.25">
      <c r="A7423" s="62">
        <v>41111729</v>
      </c>
      <c r="B7423" s="63" t="s">
        <v>17967</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14405</v>
      </c>
    </row>
    <row r="7442" spans="1:2" x14ac:dyDescent="0.25">
      <c r="A7442" s="62">
        <v>41111901</v>
      </c>
      <c r="B7442" s="63" t="s">
        <v>4643</v>
      </c>
    </row>
    <row r="7443" spans="1:2" x14ac:dyDescent="0.25">
      <c r="A7443" s="62">
        <v>41111902</v>
      </c>
      <c r="B7443" s="63" t="s">
        <v>7553</v>
      </c>
    </row>
    <row r="7444" spans="1:2" x14ac:dyDescent="0.25">
      <c r="A7444" s="62">
        <v>41111903</v>
      </c>
      <c r="B7444" s="63" t="s">
        <v>4354</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2227</v>
      </c>
    </row>
    <row r="7450" spans="1:2" x14ac:dyDescent="0.25">
      <c r="A7450" s="62">
        <v>41111909</v>
      </c>
      <c r="B7450" s="63" t="s">
        <v>14288</v>
      </c>
    </row>
    <row r="7451" spans="1:2" x14ac:dyDescent="0.25">
      <c r="A7451" s="62">
        <v>41111910</v>
      </c>
      <c r="B7451" s="63" t="s">
        <v>8203</v>
      </c>
    </row>
    <row r="7452" spans="1:2" x14ac:dyDescent="0.25">
      <c r="A7452" s="62">
        <v>41111911</v>
      </c>
      <c r="B7452" s="63" t="s">
        <v>14571</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7968</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10525</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3864</v>
      </c>
    </row>
    <row r="7469" spans="1:2" x14ac:dyDescent="0.25">
      <c r="A7469" s="62">
        <v>41111929</v>
      </c>
      <c r="B7469" s="63" t="s">
        <v>9953</v>
      </c>
    </row>
    <row r="7470" spans="1:2" x14ac:dyDescent="0.25">
      <c r="A7470" s="62">
        <v>41111930</v>
      </c>
      <c r="B7470" s="63" t="s">
        <v>7975</v>
      </c>
    </row>
    <row r="7471" spans="1:2" x14ac:dyDescent="0.25">
      <c r="A7471" s="62">
        <v>41111931</v>
      </c>
      <c r="B7471" s="63" t="s">
        <v>15681</v>
      </c>
    </row>
    <row r="7472" spans="1:2" x14ac:dyDescent="0.25">
      <c r="A7472" s="62">
        <v>41111932</v>
      </c>
      <c r="B7472" s="63" t="s">
        <v>3971</v>
      </c>
    </row>
    <row r="7473" spans="1:2" x14ac:dyDescent="0.25">
      <c r="A7473" s="62">
        <v>41111933</v>
      </c>
      <c r="B7473" s="63" t="s">
        <v>7686</v>
      </c>
    </row>
    <row r="7474" spans="1:2" x14ac:dyDescent="0.25">
      <c r="A7474" s="62">
        <v>41111934</v>
      </c>
      <c r="B7474" s="63" t="s">
        <v>7076</v>
      </c>
    </row>
    <row r="7475" spans="1:2" x14ac:dyDescent="0.25">
      <c r="A7475" s="62">
        <v>41111935</v>
      </c>
      <c r="B7475" s="63" t="s">
        <v>4340</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5550</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4252</v>
      </c>
    </row>
    <row r="7492" spans="1:2" x14ac:dyDescent="0.25">
      <c r="A7492" s="62">
        <v>41112105</v>
      </c>
      <c r="B7492" s="63" t="s">
        <v>3973</v>
      </c>
    </row>
    <row r="7493" spans="1:2" x14ac:dyDescent="0.25">
      <c r="A7493" s="62">
        <v>41112106</v>
      </c>
      <c r="B7493" s="63" t="s">
        <v>13344</v>
      </c>
    </row>
    <row r="7494" spans="1:2" x14ac:dyDescent="0.25">
      <c r="A7494" s="62">
        <v>41112107</v>
      </c>
      <c r="B7494" s="63" t="s">
        <v>6928</v>
      </c>
    </row>
    <row r="7495" spans="1:2" x14ac:dyDescent="0.25">
      <c r="A7495" s="62">
        <v>41112108</v>
      </c>
      <c r="B7495" s="63" t="s">
        <v>14356</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15864</v>
      </c>
    </row>
    <row r="7509" spans="1:2" x14ac:dyDescent="0.25">
      <c r="A7509" s="62">
        <v>41112215</v>
      </c>
      <c r="B7509" s="63" t="s">
        <v>2937</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3936</v>
      </c>
    </row>
    <row r="7514" spans="1:2" x14ac:dyDescent="0.25">
      <c r="A7514" s="62">
        <v>41112220</v>
      </c>
      <c r="B7514" s="63" t="s">
        <v>4657</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10280</v>
      </c>
    </row>
    <row r="7526" spans="1:2" x14ac:dyDescent="0.25">
      <c r="A7526" s="62">
        <v>41112407</v>
      </c>
      <c r="B7526" s="63" t="s">
        <v>5109</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3413</v>
      </c>
    </row>
    <row r="7533" spans="1:2" x14ac:dyDescent="0.25">
      <c r="A7533" s="62">
        <v>41112503</v>
      </c>
      <c r="B7533" s="63" t="s">
        <v>10787</v>
      </c>
    </row>
    <row r="7534" spans="1:2" x14ac:dyDescent="0.25">
      <c r="A7534" s="62">
        <v>41112504</v>
      </c>
      <c r="B7534" s="63" t="s">
        <v>5691</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2964</v>
      </c>
    </row>
    <row r="7552" spans="1:2" x14ac:dyDescent="0.25">
      <c r="A7552" s="62">
        <v>41112803</v>
      </c>
      <c r="B7552" s="63" t="s">
        <v>17327</v>
      </c>
    </row>
    <row r="7553" spans="1:2" x14ac:dyDescent="0.25">
      <c r="A7553" s="62">
        <v>41112901</v>
      </c>
      <c r="B7553" s="63" t="s">
        <v>13268</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13574</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8274</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11679</v>
      </c>
    </row>
    <row r="7578" spans="1:2" x14ac:dyDescent="0.25">
      <c r="A7578" s="62">
        <v>41113036</v>
      </c>
      <c r="B7578" s="63" t="s">
        <v>16429</v>
      </c>
    </row>
    <row r="7579" spans="1:2" x14ac:dyDescent="0.25">
      <c r="A7579" s="62">
        <v>41113037</v>
      </c>
      <c r="B7579" s="63" t="s">
        <v>8231</v>
      </c>
    </row>
    <row r="7580" spans="1:2" x14ac:dyDescent="0.25">
      <c r="A7580" s="62">
        <v>41113101</v>
      </c>
      <c r="B7580" s="63" t="s">
        <v>4195</v>
      </c>
    </row>
    <row r="7581" spans="1:2" x14ac:dyDescent="0.25">
      <c r="A7581" s="62">
        <v>41113102</v>
      </c>
      <c r="B7581" s="63" t="s">
        <v>700</v>
      </c>
    </row>
    <row r="7582" spans="1:2" x14ac:dyDescent="0.25">
      <c r="A7582" s="62">
        <v>41113103</v>
      </c>
      <c r="B7582" s="63" t="s">
        <v>13191</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11017</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4334</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8490</v>
      </c>
    </row>
    <row r="7601" spans="1:2" x14ac:dyDescent="0.25">
      <c r="A7601" s="62">
        <v>41113304</v>
      </c>
      <c r="B7601" s="63" t="s">
        <v>14412</v>
      </c>
    </row>
    <row r="7602" spans="1:2" x14ac:dyDescent="0.25">
      <c r="A7602" s="62">
        <v>41113305</v>
      </c>
      <c r="B7602" s="63" t="s">
        <v>9684</v>
      </c>
    </row>
    <row r="7603" spans="1:2" x14ac:dyDescent="0.25">
      <c r="A7603" s="62">
        <v>41113306</v>
      </c>
      <c r="B7603" s="63" t="s">
        <v>5118</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6199</v>
      </c>
    </row>
    <row r="7610" spans="1:2" x14ac:dyDescent="0.25">
      <c r="A7610" s="62">
        <v>41113314</v>
      </c>
      <c r="B7610" s="63" t="s">
        <v>4413</v>
      </c>
    </row>
    <row r="7611" spans="1:2" x14ac:dyDescent="0.25">
      <c r="A7611" s="62">
        <v>41113315</v>
      </c>
      <c r="B7611" s="63" t="s">
        <v>7108</v>
      </c>
    </row>
    <row r="7612" spans="1:2" x14ac:dyDescent="0.25">
      <c r="A7612" s="62">
        <v>41113316</v>
      </c>
      <c r="B7612" s="63" t="s">
        <v>16991</v>
      </c>
    </row>
    <row r="7613" spans="1:2" x14ac:dyDescent="0.25">
      <c r="A7613" s="62">
        <v>41113318</v>
      </c>
      <c r="B7613" s="63" t="s">
        <v>14270</v>
      </c>
    </row>
    <row r="7614" spans="1:2" x14ac:dyDescent="0.25">
      <c r="A7614" s="62">
        <v>41113319</v>
      </c>
      <c r="B7614" s="63" t="s">
        <v>4761</v>
      </c>
    </row>
    <row r="7615" spans="1:2" x14ac:dyDescent="0.25">
      <c r="A7615" s="62">
        <v>41113320</v>
      </c>
      <c r="B7615" s="63" t="s">
        <v>4321</v>
      </c>
    </row>
    <row r="7616" spans="1:2" x14ac:dyDescent="0.25">
      <c r="A7616" s="62">
        <v>41113321</v>
      </c>
      <c r="B7616" s="63" t="s">
        <v>4052</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5429</v>
      </c>
    </row>
    <row r="7626" spans="1:2" x14ac:dyDescent="0.25">
      <c r="A7626" s="62">
        <v>41113601</v>
      </c>
      <c r="B7626" s="63" t="s">
        <v>15490</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14081</v>
      </c>
    </row>
    <row r="7638" spans="1:2" x14ac:dyDescent="0.25">
      <c r="A7638" s="62">
        <v>41113615</v>
      </c>
      <c r="B7638" s="63" t="s">
        <v>3049</v>
      </c>
    </row>
    <row r="7639" spans="1:2" x14ac:dyDescent="0.25">
      <c r="A7639" s="62">
        <v>41113616</v>
      </c>
      <c r="B7639" s="63" t="s">
        <v>8100</v>
      </c>
    </row>
    <row r="7640" spans="1:2" x14ac:dyDescent="0.25">
      <c r="A7640" s="62">
        <v>41113617</v>
      </c>
      <c r="B7640" s="63" t="s">
        <v>7749</v>
      </c>
    </row>
    <row r="7641" spans="1:2" x14ac:dyDescent="0.25">
      <c r="A7641" s="62">
        <v>41113618</v>
      </c>
      <c r="B7641" s="63" t="s">
        <v>14163</v>
      </c>
    </row>
    <row r="7642" spans="1:2" x14ac:dyDescent="0.25">
      <c r="A7642" s="62">
        <v>41113619</v>
      </c>
      <c r="B7642" s="63" t="s">
        <v>449</v>
      </c>
    </row>
    <row r="7643" spans="1:2" x14ac:dyDescent="0.25">
      <c r="A7643" s="62">
        <v>41113620</v>
      </c>
      <c r="B7643" s="63" t="s">
        <v>9503</v>
      </c>
    </row>
    <row r="7644" spans="1:2" x14ac:dyDescent="0.25">
      <c r="A7644" s="62">
        <v>41113621</v>
      </c>
      <c r="B7644" s="63" t="s">
        <v>4649</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11357</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10252</v>
      </c>
    </row>
    <row r="7664" spans="1:2" x14ac:dyDescent="0.25">
      <c r="A7664" s="62">
        <v>41113641</v>
      </c>
      <c r="B7664" s="63" t="s">
        <v>14188</v>
      </c>
    </row>
    <row r="7665" spans="1:2" x14ac:dyDescent="0.25">
      <c r="A7665" s="62">
        <v>41113642</v>
      </c>
      <c r="B7665" s="63" t="s">
        <v>1470</v>
      </c>
    </row>
    <row r="7666" spans="1:2" x14ac:dyDescent="0.25">
      <c r="A7666" s="62">
        <v>41113643</v>
      </c>
      <c r="B7666" s="63" t="s">
        <v>3827</v>
      </c>
    </row>
    <row r="7667" spans="1:2" x14ac:dyDescent="0.25">
      <c r="A7667" s="62">
        <v>41113644</v>
      </c>
      <c r="B7667" s="63" t="s">
        <v>17195</v>
      </c>
    </row>
    <row r="7668" spans="1:2" x14ac:dyDescent="0.25">
      <c r="A7668" s="62">
        <v>41113645</v>
      </c>
      <c r="B7668" s="63" t="s">
        <v>5240</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1050</v>
      </c>
    </row>
    <row r="7673" spans="1:2" x14ac:dyDescent="0.25">
      <c r="A7673" s="62">
        <v>41113702</v>
      </c>
      <c r="B7673" s="63" t="s">
        <v>15674</v>
      </c>
    </row>
    <row r="7674" spans="1:2" x14ac:dyDescent="0.25">
      <c r="A7674" s="62">
        <v>41113703</v>
      </c>
      <c r="B7674" s="63" t="s">
        <v>8998</v>
      </c>
    </row>
    <row r="7675" spans="1:2" x14ac:dyDescent="0.25">
      <c r="A7675" s="62">
        <v>41113704</v>
      </c>
      <c r="B7675" s="63" t="s">
        <v>9954</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4926</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4774</v>
      </c>
    </row>
    <row r="7692" spans="1:2" x14ac:dyDescent="0.25">
      <c r="A7692" s="62">
        <v>41113803</v>
      </c>
      <c r="B7692" s="63" t="s">
        <v>1118</v>
      </c>
    </row>
    <row r="7693" spans="1:2" x14ac:dyDescent="0.25">
      <c r="A7693" s="62">
        <v>41113804</v>
      </c>
      <c r="B7693" s="63" t="s">
        <v>6705</v>
      </c>
    </row>
    <row r="7694" spans="1:2" x14ac:dyDescent="0.25">
      <c r="A7694" s="62">
        <v>41113805</v>
      </c>
      <c r="B7694" s="63" t="s">
        <v>4612</v>
      </c>
    </row>
    <row r="7695" spans="1:2" x14ac:dyDescent="0.25">
      <c r="A7695" s="62">
        <v>41113806</v>
      </c>
      <c r="B7695" s="63" t="s">
        <v>9099</v>
      </c>
    </row>
    <row r="7696" spans="1:2" x14ac:dyDescent="0.25">
      <c r="A7696" s="62">
        <v>41113807</v>
      </c>
      <c r="B7696" s="63" t="s">
        <v>10230</v>
      </c>
    </row>
    <row r="7697" spans="1:2" x14ac:dyDescent="0.25">
      <c r="A7697" s="62">
        <v>41113808</v>
      </c>
      <c r="B7697" s="63" t="s">
        <v>14337</v>
      </c>
    </row>
    <row r="7698" spans="1:2" x14ac:dyDescent="0.25">
      <c r="A7698" s="62">
        <v>41113901</v>
      </c>
      <c r="B7698" s="63" t="s">
        <v>10808</v>
      </c>
    </row>
    <row r="7699" spans="1:2" x14ac:dyDescent="0.25">
      <c r="A7699" s="62">
        <v>41113902</v>
      </c>
      <c r="B7699" s="63" t="s">
        <v>9169</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7445</v>
      </c>
    </row>
    <row r="7707" spans="1:2" x14ac:dyDescent="0.25">
      <c r="A7707" s="62">
        <v>41113910</v>
      </c>
      <c r="B7707" s="63" t="s">
        <v>13308</v>
      </c>
    </row>
    <row r="7708" spans="1:2" x14ac:dyDescent="0.25">
      <c r="A7708" s="62">
        <v>41114001</v>
      </c>
      <c r="B7708" s="63" t="s">
        <v>10517</v>
      </c>
    </row>
    <row r="7709" spans="1:2" x14ac:dyDescent="0.25">
      <c r="A7709" s="62">
        <v>41114102</v>
      </c>
      <c r="B7709" s="63" t="s">
        <v>4671</v>
      </c>
    </row>
    <row r="7710" spans="1:2" x14ac:dyDescent="0.25">
      <c r="A7710" s="62">
        <v>41114103</v>
      </c>
      <c r="B7710" s="63" t="s">
        <v>14124</v>
      </c>
    </row>
    <row r="7711" spans="1:2" x14ac:dyDescent="0.25">
      <c r="A7711" s="62">
        <v>41114104</v>
      </c>
      <c r="B7711" s="63" t="s">
        <v>8196</v>
      </c>
    </row>
    <row r="7712" spans="1:2" x14ac:dyDescent="0.25">
      <c r="A7712" s="62">
        <v>41114105</v>
      </c>
      <c r="B7712" s="63" t="s">
        <v>5920</v>
      </c>
    </row>
    <row r="7713" spans="1:2" x14ac:dyDescent="0.25">
      <c r="A7713" s="62">
        <v>41114106</v>
      </c>
      <c r="B7713" s="63" t="s">
        <v>14595</v>
      </c>
    </row>
    <row r="7714" spans="1:2" x14ac:dyDescent="0.25">
      <c r="A7714" s="62">
        <v>41114107</v>
      </c>
      <c r="B7714" s="63" t="s">
        <v>3105</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8589</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15568</v>
      </c>
    </row>
    <row r="7725" spans="1:2" x14ac:dyDescent="0.25">
      <c r="A7725" s="62">
        <v>41114401</v>
      </c>
      <c r="B7725" s="63" t="s">
        <v>10979</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1612</v>
      </c>
    </row>
    <row r="7734" spans="1:2" x14ac:dyDescent="0.25">
      <c r="A7734" s="62">
        <v>41114410</v>
      </c>
      <c r="B7734" s="63" t="s">
        <v>2530</v>
      </c>
    </row>
    <row r="7735" spans="1:2" x14ac:dyDescent="0.25">
      <c r="A7735" s="62">
        <v>41114411</v>
      </c>
      <c r="B7735" s="63" t="s">
        <v>8822</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11853</v>
      </c>
    </row>
    <row r="7741" spans="1:2" x14ac:dyDescent="0.25">
      <c r="A7741" s="62">
        <v>41114506</v>
      </c>
      <c r="B7741" s="63" t="s">
        <v>4693</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5630</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14800</v>
      </c>
    </row>
    <row r="7761" spans="1:2" x14ac:dyDescent="0.25">
      <c r="A7761" s="62">
        <v>41114616</v>
      </c>
      <c r="B7761" s="63" t="s">
        <v>8535</v>
      </c>
    </row>
    <row r="7762" spans="1:2" x14ac:dyDescent="0.25">
      <c r="A7762" s="62">
        <v>41114617</v>
      </c>
      <c r="B7762" s="63" t="s">
        <v>5650</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4479</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10182</v>
      </c>
    </row>
    <row r="7782" spans="1:2" x14ac:dyDescent="0.25">
      <c r="A7782" s="62">
        <v>41115201</v>
      </c>
      <c r="B7782" s="63" t="s">
        <v>4026</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4785</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2844</v>
      </c>
    </row>
    <row r="7798" spans="1:2" x14ac:dyDescent="0.25">
      <c r="A7798" s="62">
        <v>41115315</v>
      </c>
      <c r="B7798" s="63" t="s">
        <v>14491</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11199</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4631</v>
      </c>
    </row>
    <row r="7812" spans="1:2" x14ac:dyDescent="0.25">
      <c r="A7812" s="62">
        <v>41115407</v>
      </c>
      <c r="B7812" s="63" t="s">
        <v>3993</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4586</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10154</v>
      </c>
    </row>
    <row r="7835" spans="1:2" x14ac:dyDescent="0.25">
      <c r="A7835" s="62">
        <v>41115614</v>
      </c>
      <c r="B7835" s="63" t="s">
        <v>8329</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10921</v>
      </c>
    </row>
    <row r="7846" spans="1:2" x14ac:dyDescent="0.25">
      <c r="A7846" s="62">
        <v>41115711</v>
      </c>
      <c r="B7846" s="63" t="s">
        <v>5496</v>
      </c>
    </row>
    <row r="7847" spans="1:2" x14ac:dyDescent="0.25">
      <c r="A7847" s="62">
        <v>41115712</v>
      </c>
      <c r="B7847" s="63" t="s">
        <v>16738</v>
      </c>
    </row>
    <row r="7848" spans="1:2" x14ac:dyDescent="0.25">
      <c r="A7848" s="62">
        <v>41115713</v>
      </c>
      <c r="B7848" s="63" t="s">
        <v>5311</v>
      </c>
    </row>
    <row r="7849" spans="1:2" x14ac:dyDescent="0.25">
      <c r="A7849" s="62">
        <v>41115714</v>
      </c>
      <c r="B7849" s="63" t="s">
        <v>5833</v>
      </c>
    </row>
    <row r="7850" spans="1:2" x14ac:dyDescent="0.25">
      <c r="A7850" s="62">
        <v>41115715</v>
      </c>
      <c r="B7850" s="63" t="s">
        <v>2896</v>
      </c>
    </row>
    <row r="7851" spans="1:2" x14ac:dyDescent="0.25">
      <c r="A7851" s="62">
        <v>41115716</v>
      </c>
      <c r="B7851" s="63" t="s">
        <v>8701</v>
      </c>
    </row>
    <row r="7852" spans="1:2" x14ac:dyDescent="0.25">
      <c r="A7852" s="62">
        <v>41115717</v>
      </c>
      <c r="B7852" s="63" t="s">
        <v>4775</v>
      </c>
    </row>
    <row r="7853" spans="1:2" x14ac:dyDescent="0.25">
      <c r="A7853" s="62">
        <v>41115718</v>
      </c>
      <c r="B7853" s="63" t="s">
        <v>8300</v>
      </c>
    </row>
    <row r="7854" spans="1:2" x14ac:dyDescent="0.25">
      <c r="A7854" s="62">
        <v>41115719</v>
      </c>
      <c r="B7854" s="63" t="s">
        <v>5712</v>
      </c>
    </row>
    <row r="7855" spans="1:2" x14ac:dyDescent="0.25">
      <c r="A7855" s="62">
        <v>41115720</v>
      </c>
      <c r="B7855" s="63" t="s">
        <v>3544</v>
      </c>
    </row>
    <row r="7856" spans="1:2" x14ac:dyDescent="0.25">
      <c r="A7856" s="62">
        <v>41115801</v>
      </c>
      <c r="B7856" s="63" t="s">
        <v>12564</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15396</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13093</v>
      </c>
    </row>
    <row r="7869" spans="1:2" x14ac:dyDescent="0.25">
      <c r="A7869" s="62">
        <v>41115814</v>
      </c>
      <c r="B7869" s="63" t="s">
        <v>11723</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10107</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13283</v>
      </c>
    </row>
    <row r="7883" spans="1:2" x14ac:dyDescent="0.25">
      <c r="A7883" s="62">
        <v>41115828</v>
      </c>
      <c r="B7883" s="63" t="s">
        <v>13128</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14160</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4993</v>
      </c>
    </row>
    <row r="7900" spans="1:2" x14ac:dyDescent="0.25">
      <c r="A7900" s="62">
        <v>41116015</v>
      </c>
      <c r="B7900" s="63" t="s">
        <v>8304</v>
      </c>
    </row>
    <row r="7901" spans="1:2" x14ac:dyDescent="0.25">
      <c r="A7901" s="62">
        <v>41116101</v>
      </c>
      <c r="B7901" s="63" t="s">
        <v>14729</v>
      </c>
    </row>
    <row r="7902" spans="1:2" x14ac:dyDescent="0.25">
      <c r="A7902" s="62">
        <v>41116102</v>
      </c>
      <c r="B7902" s="63" t="s">
        <v>8623</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13130</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15583</v>
      </c>
    </row>
    <row r="7912" spans="1:2" x14ac:dyDescent="0.25">
      <c r="A7912" s="62">
        <v>41116112</v>
      </c>
      <c r="B7912" s="63" t="s">
        <v>15026</v>
      </c>
    </row>
    <row r="7913" spans="1:2" x14ac:dyDescent="0.25">
      <c r="A7913" s="62">
        <v>41116113</v>
      </c>
      <c r="B7913" s="63" t="s">
        <v>9689</v>
      </c>
    </row>
    <row r="7914" spans="1:2" x14ac:dyDescent="0.25">
      <c r="A7914" s="62">
        <v>41116116</v>
      </c>
      <c r="B7914" s="63" t="s">
        <v>16386</v>
      </c>
    </row>
    <row r="7915" spans="1:2" x14ac:dyDescent="0.25">
      <c r="A7915" s="62">
        <v>41116117</v>
      </c>
      <c r="B7915" s="63" t="s">
        <v>2265</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6563</v>
      </c>
    </row>
    <row r="7921" spans="1:2" x14ac:dyDescent="0.25">
      <c r="A7921" s="62">
        <v>41116123</v>
      </c>
      <c r="B7921" s="63" t="s">
        <v>13489</v>
      </c>
    </row>
    <row r="7922" spans="1:2" x14ac:dyDescent="0.25">
      <c r="A7922" s="62">
        <v>41116124</v>
      </c>
      <c r="B7922" s="63" t="s">
        <v>18547</v>
      </c>
    </row>
    <row r="7923" spans="1:2" x14ac:dyDescent="0.25">
      <c r="A7923" s="62">
        <v>41116125</v>
      </c>
      <c r="B7923" s="63" t="s">
        <v>4383</v>
      </c>
    </row>
    <row r="7924" spans="1:2" x14ac:dyDescent="0.25">
      <c r="A7924" s="62">
        <v>41116126</v>
      </c>
      <c r="B7924" s="63" t="s">
        <v>14407</v>
      </c>
    </row>
    <row r="7925" spans="1:2" x14ac:dyDescent="0.25">
      <c r="A7925" s="62">
        <v>41116127</v>
      </c>
      <c r="B7925" s="63" t="s">
        <v>12314</v>
      </c>
    </row>
    <row r="7926" spans="1:2" x14ac:dyDescent="0.25">
      <c r="A7926" s="62">
        <v>41116128</v>
      </c>
      <c r="B7926" s="63" t="s">
        <v>15518</v>
      </c>
    </row>
    <row r="7927" spans="1:2" x14ac:dyDescent="0.25">
      <c r="A7927" s="62">
        <v>41116129</v>
      </c>
      <c r="B7927" s="63" t="s">
        <v>9193</v>
      </c>
    </row>
    <row r="7928" spans="1:2" x14ac:dyDescent="0.25">
      <c r="A7928" s="62">
        <v>41116130</v>
      </c>
      <c r="B7928" s="63" t="s">
        <v>13788</v>
      </c>
    </row>
    <row r="7929" spans="1:2" x14ac:dyDescent="0.25">
      <c r="A7929" s="62">
        <v>41116131</v>
      </c>
      <c r="B7929" s="63" t="s">
        <v>15733</v>
      </c>
    </row>
    <row r="7930" spans="1:2" x14ac:dyDescent="0.25">
      <c r="A7930" s="62">
        <v>41116132</v>
      </c>
      <c r="B7930" s="63" t="s">
        <v>3931</v>
      </c>
    </row>
    <row r="7931" spans="1:2" x14ac:dyDescent="0.25">
      <c r="A7931" s="62">
        <v>41116133</v>
      </c>
      <c r="B7931" s="63" t="s">
        <v>14394</v>
      </c>
    </row>
    <row r="7932" spans="1:2" x14ac:dyDescent="0.25">
      <c r="A7932" s="62">
        <v>41116134</v>
      </c>
      <c r="B7932" s="63" t="s">
        <v>1176</v>
      </c>
    </row>
    <row r="7933" spans="1:2" x14ac:dyDescent="0.25">
      <c r="A7933" s="62">
        <v>41116135</v>
      </c>
      <c r="B7933" s="63" t="s">
        <v>4644</v>
      </c>
    </row>
    <row r="7934" spans="1:2" x14ac:dyDescent="0.25">
      <c r="A7934" s="62">
        <v>41116136</v>
      </c>
      <c r="B7934" s="63" t="s">
        <v>5394</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15018</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15083</v>
      </c>
    </row>
    <row r="7943" spans="1:2" x14ac:dyDescent="0.25">
      <c r="A7943" s="62">
        <v>41116145</v>
      </c>
      <c r="B7943" s="63" t="s">
        <v>9714</v>
      </c>
    </row>
    <row r="7944" spans="1:2" x14ac:dyDescent="0.25">
      <c r="A7944" s="62">
        <v>41116146</v>
      </c>
      <c r="B7944" s="63" t="s">
        <v>190</v>
      </c>
    </row>
    <row r="7945" spans="1:2" x14ac:dyDescent="0.25">
      <c r="A7945" s="62">
        <v>41116147</v>
      </c>
      <c r="B7945" s="63" t="s">
        <v>3596</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15272</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6784</v>
      </c>
    </row>
    <row r="7955" spans="1:2" x14ac:dyDescent="0.25">
      <c r="A7955" s="62">
        <v>41121502</v>
      </c>
      <c r="B7955" s="63" t="s">
        <v>3470</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5372</v>
      </c>
    </row>
    <row r="7963" spans="1:2" x14ac:dyDescent="0.25">
      <c r="A7963" s="62">
        <v>41121510</v>
      </c>
      <c r="B7963" s="63" t="s">
        <v>14190</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15740</v>
      </c>
    </row>
    <row r="7978" spans="1:2" x14ac:dyDescent="0.25">
      <c r="A7978" s="62">
        <v>41121609</v>
      </c>
      <c r="B7978" s="63" t="s">
        <v>10663</v>
      </c>
    </row>
    <row r="7979" spans="1:2" x14ac:dyDescent="0.25">
      <c r="A7979" s="62">
        <v>41121701</v>
      </c>
      <c r="B7979" s="63" t="s">
        <v>3854</v>
      </c>
    </row>
    <row r="7980" spans="1:2" x14ac:dyDescent="0.25">
      <c r="A7980" s="62">
        <v>41121702</v>
      </c>
      <c r="B7980" s="63" t="s">
        <v>7667</v>
      </c>
    </row>
    <row r="7981" spans="1:2" x14ac:dyDescent="0.25">
      <c r="A7981" s="62">
        <v>41121703</v>
      </c>
      <c r="B7981" s="63" t="s">
        <v>10678</v>
      </c>
    </row>
    <row r="7982" spans="1:2" x14ac:dyDescent="0.25">
      <c r="A7982" s="62">
        <v>41121704</v>
      </c>
      <c r="B7982" s="63" t="s">
        <v>8020</v>
      </c>
    </row>
    <row r="7983" spans="1:2" x14ac:dyDescent="0.25">
      <c r="A7983" s="62">
        <v>41121705</v>
      </c>
      <c r="B7983" s="63" t="s">
        <v>16641</v>
      </c>
    </row>
    <row r="7984" spans="1:2" x14ac:dyDescent="0.25">
      <c r="A7984" s="62">
        <v>41121706</v>
      </c>
      <c r="B7984" s="63" t="s">
        <v>1393</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8254</v>
      </c>
    </row>
    <row r="7989" spans="1:2" x14ac:dyDescent="0.25">
      <c r="A7989" s="62">
        <v>41121711</v>
      </c>
      <c r="B7989" s="63" t="s">
        <v>1734</v>
      </c>
    </row>
    <row r="7990" spans="1:2" x14ac:dyDescent="0.25">
      <c r="A7990" s="62">
        <v>41121801</v>
      </c>
      <c r="B7990" s="63" t="s">
        <v>10242</v>
      </c>
    </row>
    <row r="7991" spans="1:2" x14ac:dyDescent="0.25">
      <c r="A7991" s="62">
        <v>41121802</v>
      </c>
      <c r="B7991" s="63" t="s">
        <v>15675</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15009</v>
      </c>
    </row>
    <row r="7997" spans="1:2" x14ac:dyDescent="0.25">
      <c r="A7997" s="62">
        <v>41121808</v>
      </c>
      <c r="B7997" s="63" t="s">
        <v>1803</v>
      </c>
    </row>
    <row r="7998" spans="1:2" x14ac:dyDescent="0.25">
      <c r="A7998" s="62">
        <v>41121809</v>
      </c>
      <c r="B7998" s="63" t="s">
        <v>2417</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15177</v>
      </c>
    </row>
    <row r="8010" spans="1:2" x14ac:dyDescent="0.25">
      <c r="A8010" s="62">
        <v>41122102</v>
      </c>
      <c r="B8010" s="63" t="s">
        <v>1133</v>
      </c>
    </row>
    <row r="8011" spans="1:2" x14ac:dyDescent="0.25">
      <c r="A8011" s="62">
        <v>41122103</v>
      </c>
      <c r="B8011" s="63" t="s">
        <v>8163</v>
      </c>
    </row>
    <row r="8012" spans="1:2" x14ac:dyDescent="0.25">
      <c r="A8012" s="62">
        <v>41122104</v>
      </c>
      <c r="B8012" s="63" t="s">
        <v>9721</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16007</v>
      </c>
    </row>
    <row r="8020" spans="1:2" x14ac:dyDescent="0.25">
      <c r="A8020" s="62">
        <v>41122202</v>
      </c>
      <c r="B8020" s="63" t="s">
        <v>15031</v>
      </c>
    </row>
    <row r="8021" spans="1:2" x14ac:dyDescent="0.25">
      <c r="A8021" s="62">
        <v>41122203</v>
      </c>
      <c r="B8021" s="63" t="s">
        <v>10458</v>
      </c>
    </row>
    <row r="8022" spans="1:2" x14ac:dyDescent="0.25">
      <c r="A8022" s="62">
        <v>41122301</v>
      </c>
      <c r="B8022" s="63" t="s">
        <v>5931</v>
      </c>
    </row>
    <row r="8023" spans="1:2" x14ac:dyDescent="0.25">
      <c r="A8023" s="62">
        <v>41122401</v>
      </c>
      <c r="B8023" s="63" t="s">
        <v>248</v>
      </c>
    </row>
    <row r="8024" spans="1:2" x14ac:dyDescent="0.25">
      <c r="A8024" s="62">
        <v>41122402</v>
      </c>
      <c r="B8024" s="63" t="s">
        <v>3624</v>
      </c>
    </row>
    <row r="8025" spans="1:2" x14ac:dyDescent="0.25">
      <c r="A8025" s="62">
        <v>41122403</v>
      </c>
      <c r="B8025" s="63" t="s">
        <v>14663</v>
      </c>
    </row>
    <row r="8026" spans="1:2" x14ac:dyDescent="0.25">
      <c r="A8026" s="62">
        <v>41122404</v>
      </c>
      <c r="B8026" s="63" t="s">
        <v>14614</v>
      </c>
    </row>
    <row r="8027" spans="1:2" x14ac:dyDescent="0.25">
      <c r="A8027" s="62">
        <v>41122405</v>
      </c>
      <c r="B8027" s="63" t="s">
        <v>10830</v>
      </c>
    </row>
    <row r="8028" spans="1:2" x14ac:dyDescent="0.25">
      <c r="A8028" s="62">
        <v>41122406</v>
      </c>
      <c r="B8028" s="63" t="s">
        <v>4723</v>
      </c>
    </row>
    <row r="8029" spans="1:2" x14ac:dyDescent="0.25">
      <c r="A8029" s="62">
        <v>41122407</v>
      </c>
      <c r="B8029" s="63" t="s">
        <v>15369</v>
      </c>
    </row>
    <row r="8030" spans="1:2" x14ac:dyDescent="0.25">
      <c r="A8030" s="62">
        <v>41122408</v>
      </c>
      <c r="B8030" s="63" t="s">
        <v>3554</v>
      </c>
    </row>
    <row r="8031" spans="1:2" x14ac:dyDescent="0.25">
      <c r="A8031" s="62">
        <v>41122409</v>
      </c>
      <c r="B8031" s="63" t="s">
        <v>10343</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3292</v>
      </c>
    </row>
    <row r="8036" spans="1:2" x14ac:dyDescent="0.25">
      <c r="A8036" s="62">
        <v>41122501</v>
      </c>
      <c r="B8036" s="63" t="s">
        <v>8720</v>
      </c>
    </row>
    <row r="8037" spans="1:2" x14ac:dyDescent="0.25">
      <c r="A8037" s="62">
        <v>41122502</v>
      </c>
      <c r="B8037" s="63" t="s">
        <v>3950</v>
      </c>
    </row>
    <row r="8038" spans="1:2" x14ac:dyDescent="0.25">
      <c r="A8038" s="62">
        <v>41122503</v>
      </c>
      <c r="B8038" s="63" t="s">
        <v>14354</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8669</v>
      </c>
    </row>
    <row r="8043" spans="1:2" x14ac:dyDescent="0.25">
      <c r="A8043" s="62">
        <v>41122605</v>
      </c>
      <c r="B8043" s="63" t="s">
        <v>14092</v>
      </c>
    </row>
    <row r="8044" spans="1:2" x14ac:dyDescent="0.25">
      <c r="A8044" s="62">
        <v>41122606</v>
      </c>
      <c r="B8044" s="63" t="s">
        <v>4446</v>
      </c>
    </row>
    <row r="8045" spans="1:2" x14ac:dyDescent="0.25">
      <c r="A8045" s="62">
        <v>41122701</v>
      </c>
      <c r="B8045" s="63" t="s">
        <v>8533</v>
      </c>
    </row>
    <row r="8046" spans="1:2" x14ac:dyDescent="0.25">
      <c r="A8046" s="62">
        <v>41122702</v>
      </c>
      <c r="B8046" s="63" t="s">
        <v>13643</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9803</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6210</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15962</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13213</v>
      </c>
    </row>
    <row r="8083" spans="1:2" x14ac:dyDescent="0.25">
      <c r="A8083" s="62">
        <v>42121511</v>
      </c>
      <c r="B8083" s="63" t="s">
        <v>6751</v>
      </c>
    </row>
    <row r="8084" spans="1:2" x14ac:dyDescent="0.25">
      <c r="A8084" s="62">
        <v>42121512</v>
      </c>
      <c r="B8084" s="63" t="s">
        <v>1363</v>
      </c>
    </row>
    <row r="8085" spans="1:2" x14ac:dyDescent="0.25">
      <c r="A8085" s="62">
        <v>42121513</v>
      </c>
      <c r="B8085" s="63" t="s">
        <v>14246</v>
      </c>
    </row>
    <row r="8086" spans="1:2" x14ac:dyDescent="0.25">
      <c r="A8086" s="62">
        <v>42121514</v>
      </c>
      <c r="B8086" s="63" t="s">
        <v>2508</v>
      </c>
    </row>
    <row r="8087" spans="1:2" x14ac:dyDescent="0.25">
      <c r="A8087" s="62">
        <v>42121515</v>
      </c>
      <c r="B8087" s="63" t="s">
        <v>3980</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10378</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1633</v>
      </c>
    </row>
    <row r="8103" spans="1:2" x14ac:dyDescent="0.25">
      <c r="A8103" s="62">
        <v>42131506</v>
      </c>
      <c r="B8103" s="63" t="s">
        <v>9747</v>
      </c>
    </row>
    <row r="8104" spans="1:2" x14ac:dyDescent="0.25">
      <c r="A8104" s="62">
        <v>42131507</v>
      </c>
      <c r="B8104" s="63" t="s">
        <v>16004</v>
      </c>
    </row>
    <row r="8105" spans="1:2" x14ac:dyDescent="0.25">
      <c r="A8105" s="62">
        <v>42131508</v>
      </c>
      <c r="B8105" s="63" t="s">
        <v>11244</v>
      </c>
    </row>
    <row r="8106" spans="1:2" x14ac:dyDescent="0.25">
      <c r="A8106" s="62">
        <v>42131509</v>
      </c>
      <c r="B8106" s="63" t="s">
        <v>5383</v>
      </c>
    </row>
    <row r="8107" spans="1:2" x14ac:dyDescent="0.25">
      <c r="A8107" s="62">
        <v>42131510</v>
      </c>
      <c r="B8107" s="63" t="s">
        <v>4682</v>
      </c>
    </row>
    <row r="8108" spans="1:2" x14ac:dyDescent="0.25">
      <c r="A8108" s="62">
        <v>42131601</v>
      </c>
      <c r="B8108" s="63" t="s">
        <v>7236</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18560</v>
      </c>
    </row>
    <row r="8113" spans="1:2" x14ac:dyDescent="0.25">
      <c r="A8113" s="62">
        <v>42131606</v>
      </c>
      <c r="B8113" s="63" t="s">
        <v>5521</v>
      </c>
    </row>
    <row r="8114" spans="1:2" x14ac:dyDescent="0.25">
      <c r="A8114" s="62">
        <v>42131607</v>
      </c>
      <c r="B8114" s="63" t="s">
        <v>11088</v>
      </c>
    </row>
    <row r="8115" spans="1:2" x14ac:dyDescent="0.25">
      <c r="A8115" s="62">
        <v>42131608</v>
      </c>
      <c r="B8115" s="63" t="s">
        <v>4816</v>
      </c>
    </row>
    <row r="8116" spans="1:2" x14ac:dyDescent="0.25">
      <c r="A8116" s="62">
        <v>42131609</v>
      </c>
      <c r="B8116" s="63" t="s">
        <v>12755</v>
      </c>
    </row>
    <row r="8117" spans="1:2" x14ac:dyDescent="0.25">
      <c r="A8117" s="62">
        <v>42131610</v>
      </c>
      <c r="B8117" s="63" t="s">
        <v>2097</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3478</v>
      </c>
    </row>
    <row r="8134" spans="1:2" x14ac:dyDescent="0.25">
      <c r="A8134" s="62">
        <v>42132107</v>
      </c>
      <c r="B8134" s="63" t="s">
        <v>15073</v>
      </c>
    </row>
    <row r="8135" spans="1:2" x14ac:dyDescent="0.25">
      <c r="A8135" s="62">
        <v>42132108</v>
      </c>
      <c r="B8135" s="63" t="s">
        <v>2407</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543</v>
      </c>
    </row>
    <row r="8145" spans="1:2" x14ac:dyDescent="0.25">
      <c r="A8145" s="62">
        <v>42141601</v>
      </c>
      <c r="B8145" s="63" t="s">
        <v>5776</v>
      </c>
    </row>
    <row r="8146" spans="1:2" x14ac:dyDescent="0.25">
      <c r="A8146" s="62">
        <v>42141602</v>
      </c>
      <c r="B8146" s="63" t="s">
        <v>2818</v>
      </c>
    </row>
    <row r="8147" spans="1:2" x14ac:dyDescent="0.25">
      <c r="A8147" s="62">
        <v>42141603</v>
      </c>
      <c r="B8147" s="63" t="s">
        <v>8202</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3015</v>
      </c>
    </row>
    <row r="8152" spans="1:2" x14ac:dyDescent="0.25">
      <c r="A8152" s="62">
        <v>42141701</v>
      </c>
      <c r="B8152" s="63" t="s">
        <v>13397</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3775</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10462</v>
      </c>
    </row>
    <row r="8167" spans="1:2" x14ac:dyDescent="0.25">
      <c r="A8167" s="62">
        <v>42141902</v>
      </c>
      <c r="B8167" s="63" t="s">
        <v>7788</v>
      </c>
    </row>
    <row r="8168" spans="1:2" x14ac:dyDescent="0.25">
      <c r="A8168" s="62">
        <v>42141903</v>
      </c>
      <c r="B8168" s="63" t="s">
        <v>13354</v>
      </c>
    </row>
    <row r="8169" spans="1:2" x14ac:dyDescent="0.25">
      <c r="A8169" s="62">
        <v>42141904</v>
      </c>
      <c r="B8169" s="63" t="s">
        <v>13556</v>
      </c>
    </row>
    <row r="8170" spans="1:2" x14ac:dyDescent="0.25">
      <c r="A8170" s="62">
        <v>42141905</v>
      </c>
      <c r="B8170" s="63" t="s">
        <v>12306</v>
      </c>
    </row>
    <row r="8171" spans="1:2" x14ac:dyDescent="0.25">
      <c r="A8171" s="62">
        <v>42142001</v>
      </c>
      <c r="B8171" s="63" t="s">
        <v>15498</v>
      </c>
    </row>
    <row r="8172" spans="1:2" x14ac:dyDescent="0.25">
      <c r="A8172" s="62">
        <v>42142002</v>
      </c>
      <c r="B8172" s="63" t="s">
        <v>12446</v>
      </c>
    </row>
    <row r="8173" spans="1:2" x14ac:dyDescent="0.25">
      <c r="A8173" s="62">
        <v>42142003</v>
      </c>
      <c r="B8173" s="63" t="s">
        <v>15609</v>
      </c>
    </row>
    <row r="8174" spans="1:2" x14ac:dyDescent="0.25">
      <c r="A8174" s="62">
        <v>42142004</v>
      </c>
      <c r="B8174" s="63" t="s">
        <v>10058</v>
      </c>
    </row>
    <row r="8175" spans="1:2" x14ac:dyDescent="0.25">
      <c r="A8175" s="62">
        <v>42142005</v>
      </c>
      <c r="B8175" s="63" t="s">
        <v>2184</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8229</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10720</v>
      </c>
    </row>
    <row r="8191" spans="1:2" x14ac:dyDescent="0.25">
      <c r="A8191" s="62">
        <v>42142114</v>
      </c>
      <c r="B8191" s="63" t="s">
        <v>1796</v>
      </c>
    </row>
    <row r="8192" spans="1:2" x14ac:dyDescent="0.25">
      <c r="A8192" s="62">
        <v>42142119</v>
      </c>
      <c r="B8192" s="63" t="s">
        <v>4284</v>
      </c>
    </row>
    <row r="8193" spans="1:2" x14ac:dyDescent="0.25">
      <c r="A8193" s="62">
        <v>42142201</v>
      </c>
      <c r="B8193" s="63" t="s">
        <v>15484</v>
      </c>
    </row>
    <row r="8194" spans="1:2" x14ac:dyDescent="0.25">
      <c r="A8194" s="62">
        <v>42142202</v>
      </c>
      <c r="B8194" s="63" t="s">
        <v>5584</v>
      </c>
    </row>
    <row r="8195" spans="1:2" x14ac:dyDescent="0.25">
      <c r="A8195" s="62">
        <v>42142203</v>
      </c>
      <c r="B8195" s="63" t="s">
        <v>14486</v>
      </c>
    </row>
    <row r="8196" spans="1:2" x14ac:dyDescent="0.25">
      <c r="A8196" s="62">
        <v>42142204</v>
      </c>
      <c r="B8196" s="63" t="s">
        <v>6747</v>
      </c>
    </row>
    <row r="8197" spans="1:2" x14ac:dyDescent="0.25">
      <c r="A8197" s="62">
        <v>42142301</v>
      </c>
      <c r="B8197" s="63" t="s">
        <v>3083</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8054</v>
      </c>
    </row>
    <row r="8205" spans="1:2" x14ac:dyDescent="0.25">
      <c r="A8205" s="62">
        <v>42142406</v>
      </c>
      <c r="B8205" s="63" t="s">
        <v>5335</v>
      </c>
    </row>
    <row r="8206" spans="1:2" x14ac:dyDescent="0.25">
      <c r="A8206" s="62">
        <v>42142407</v>
      </c>
      <c r="B8206" s="63" t="s">
        <v>16331</v>
      </c>
    </row>
    <row r="8207" spans="1:2" x14ac:dyDescent="0.25">
      <c r="A8207" s="62">
        <v>42142501</v>
      </c>
      <c r="B8207" s="63" t="s">
        <v>14542</v>
      </c>
    </row>
    <row r="8208" spans="1:2" x14ac:dyDescent="0.25">
      <c r="A8208" s="62">
        <v>42142502</v>
      </c>
      <c r="B8208" s="63" t="s">
        <v>10872</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2272</v>
      </c>
    </row>
    <row r="8224" spans="1:2" x14ac:dyDescent="0.25">
      <c r="A8224" s="62">
        <v>42142519</v>
      </c>
      <c r="B8224" s="63" t="s">
        <v>16678</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16220</v>
      </c>
    </row>
    <row r="8234" spans="1:2" x14ac:dyDescent="0.25">
      <c r="A8234" s="62">
        <v>42142529</v>
      </c>
      <c r="B8234" s="63" t="s">
        <v>5278</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9538</v>
      </c>
    </row>
    <row r="8246" spans="1:2" x14ac:dyDescent="0.25">
      <c r="A8246" s="62">
        <v>42142609</v>
      </c>
      <c r="B8246" s="63" t="s">
        <v>7991</v>
      </c>
    </row>
    <row r="8247" spans="1:2" x14ac:dyDescent="0.25">
      <c r="A8247" s="62">
        <v>42142610</v>
      </c>
      <c r="B8247" s="63" t="s">
        <v>2580</v>
      </c>
    </row>
    <row r="8248" spans="1:2" x14ac:dyDescent="0.25">
      <c r="A8248" s="62">
        <v>42142611</v>
      </c>
      <c r="B8248" s="63" t="s">
        <v>8312</v>
      </c>
    </row>
    <row r="8249" spans="1:2" x14ac:dyDescent="0.25">
      <c r="A8249" s="62">
        <v>42142612</v>
      </c>
      <c r="B8249" s="63" t="s">
        <v>12641</v>
      </c>
    </row>
    <row r="8250" spans="1:2" x14ac:dyDescent="0.25">
      <c r="A8250" s="62">
        <v>42142613</v>
      </c>
      <c r="B8250" s="63" t="s">
        <v>4058</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6506</v>
      </c>
    </row>
    <row r="8265" spans="1:2" x14ac:dyDescent="0.25">
      <c r="A8265" s="62">
        <v>42142710</v>
      </c>
      <c r="B8265" s="63" t="s">
        <v>10721</v>
      </c>
    </row>
    <row r="8266" spans="1:2" x14ac:dyDescent="0.25">
      <c r="A8266" s="62">
        <v>42142711</v>
      </c>
      <c r="B8266" s="63" t="s">
        <v>15956</v>
      </c>
    </row>
    <row r="8267" spans="1:2" x14ac:dyDescent="0.25">
      <c r="A8267" s="62">
        <v>42142712</v>
      </c>
      <c r="B8267" s="63" t="s">
        <v>11388</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15339</v>
      </c>
    </row>
    <row r="8284" spans="1:2" x14ac:dyDescent="0.25">
      <c r="A8284" s="62">
        <v>42142911</v>
      </c>
      <c r="B8284" s="63" t="s">
        <v>3084</v>
      </c>
    </row>
    <row r="8285" spans="1:2" x14ac:dyDescent="0.25">
      <c r="A8285" s="62">
        <v>42142912</v>
      </c>
      <c r="B8285" s="63" t="s">
        <v>14330</v>
      </c>
    </row>
    <row r="8286" spans="1:2" x14ac:dyDescent="0.25">
      <c r="A8286" s="62">
        <v>42142913</v>
      </c>
      <c r="B8286" s="63" t="s">
        <v>3783</v>
      </c>
    </row>
    <row r="8287" spans="1:2" x14ac:dyDescent="0.25">
      <c r="A8287" s="62">
        <v>42143101</v>
      </c>
      <c r="B8287" s="63" t="s">
        <v>7431</v>
      </c>
    </row>
    <row r="8288" spans="1:2" x14ac:dyDescent="0.25">
      <c r="A8288" s="62">
        <v>42143102</v>
      </c>
      <c r="B8288" s="63" t="s">
        <v>8706</v>
      </c>
    </row>
    <row r="8289" spans="1:2" x14ac:dyDescent="0.25">
      <c r="A8289" s="62">
        <v>42143103</v>
      </c>
      <c r="B8289" s="63" t="s">
        <v>15402</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14969</v>
      </c>
    </row>
    <row r="8294" spans="1:2" x14ac:dyDescent="0.25">
      <c r="A8294" s="62">
        <v>42143202</v>
      </c>
      <c r="B8294" s="63" t="s">
        <v>3976</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14717</v>
      </c>
    </row>
    <row r="8307" spans="1:2" x14ac:dyDescent="0.25">
      <c r="A8307" s="62">
        <v>42143511</v>
      </c>
      <c r="B8307" s="63" t="s">
        <v>3545</v>
      </c>
    </row>
    <row r="8308" spans="1:2" x14ac:dyDescent="0.25">
      <c r="A8308" s="62">
        <v>42143512</v>
      </c>
      <c r="B8308" s="63" t="s">
        <v>18754</v>
      </c>
    </row>
    <row r="8309" spans="1:2" x14ac:dyDescent="0.25">
      <c r="A8309" s="62">
        <v>42143513</v>
      </c>
      <c r="B8309" s="63" t="s">
        <v>4471</v>
      </c>
    </row>
    <row r="8310" spans="1:2" x14ac:dyDescent="0.25">
      <c r="A8310" s="62">
        <v>42143601</v>
      </c>
      <c r="B8310" s="63" t="s">
        <v>15935</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4938</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6477</v>
      </c>
    </row>
    <row r="8324" spans="1:2" x14ac:dyDescent="0.25">
      <c r="A8324" s="62">
        <v>42151507</v>
      </c>
      <c r="B8324" s="63" t="s">
        <v>10092</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8772</v>
      </c>
    </row>
    <row r="8329" spans="1:2" x14ac:dyDescent="0.25">
      <c r="A8329" s="62">
        <v>42151605</v>
      </c>
      <c r="B8329" s="63" t="s">
        <v>13891</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8279</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4175</v>
      </c>
    </row>
    <row r="8359" spans="1:2" x14ac:dyDescent="0.25">
      <c r="A8359" s="62">
        <v>42151635</v>
      </c>
      <c r="B8359" s="63" t="s">
        <v>15613</v>
      </c>
    </row>
    <row r="8360" spans="1:2" x14ac:dyDescent="0.25">
      <c r="A8360" s="62">
        <v>42151636</v>
      </c>
      <c r="B8360" s="63" t="s">
        <v>12161</v>
      </c>
    </row>
    <row r="8361" spans="1:2" x14ac:dyDescent="0.25">
      <c r="A8361" s="62">
        <v>42151637</v>
      </c>
      <c r="B8361" s="63" t="s">
        <v>15419</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15317</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14161</v>
      </c>
    </row>
    <row r="8377" spans="1:2" x14ac:dyDescent="0.25">
      <c r="A8377" s="62">
        <v>42151654</v>
      </c>
      <c r="B8377" s="63" t="s">
        <v>2203</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15834</v>
      </c>
    </row>
    <row r="8383" spans="1:2" x14ac:dyDescent="0.25">
      <c r="A8383" s="62">
        <v>42151660</v>
      </c>
      <c r="B8383" s="63" t="s">
        <v>15125</v>
      </c>
    </row>
    <row r="8384" spans="1:2" x14ac:dyDescent="0.25">
      <c r="A8384" s="62">
        <v>42151661</v>
      </c>
      <c r="B8384" s="63" t="s">
        <v>10324</v>
      </c>
    </row>
    <row r="8385" spans="1:2" x14ac:dyDescent="0.25">
      <c r="A8385" s="62">
        <v>42151662</v>
      </c>
      <c r="B8385" s="63" t="s">
        <v>10763</v>
      </c>
    </row>
    <row r="8386" spans="1:2" x14ac:dyDescent="0.25">
      <c r="A8386" s="62">
        <v>42151663</v>
      </c>
      <c r="B8386" s="63" t="s">
        <v>13639</v>
      </c>
    </row>
    <row r="8387" spans="1:2" x14ac:dyDescent="0.25">
      <c r="A8387" s="62">
        <v>42151664</v>
      </c>
      <c r="B8387" s="63" t="s">
        <v>3826</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9410</v>
      </c>
    </row>
    <row r="8393" spans="1:2" x14ac:dyDescent="0.25">
      <c r="A8393" s="62">
        <v>42151670</v>
      </c>
      <c r="B8393" s="63" t="s">
        <v>14448</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15986</v>
      </c>
    </row>
    <row r="8398" spans="1:2" x14ac:dyDescent="0.25">
      <c r="A8398" s="62">
        <v>42151675</v>
      </c>
      <c r="B8398" s="63" t="s">
        <v>4309</v>
      </c>
    </row>
    <row r="8399" spans="1:2" x14ac:dyDescent="0.25">
      <c r="A8399" s="62">
        <v>42151676</v>
      </c>
      <c r="B8399" s="63" t="s">
        <v>13964</v>
      </c>
    </row>
    <row r="8400" spans="1:2" x14ac:dyDescent="0.25">
      <c r="A8400" s="62">
        <v>42151677</v>
      </c>
      <c r="B8400" s="63" t="s">
        <v>8732</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3793</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2453</v>
      </c>
    </row>
    <row r="8430" spans="1:2" x14ac:dyDescent="0.25">
      <c r="A8430" s="62">
        <v>42151905</v>
      </c>
      <c r="B8430" s="63" t="s">
        <v>10560</v>
      </c>
    </row>
    <row r="8431" spans="1:2" x14ac:dyDescent="0.25">
      <c r="A8431" s="62">
        <v>42151906</v>
      </c>
      <c r="B8431" s="63" t="s">
        <v>5084</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4757</v>
      </c>
    </row>
    <row r="8440" spans="1:2" x14ac:dyDescent="0.25">
      <c r="A8440" s="62">
        <v>42152003</v>
      </c>
      <c r="B8440" s="63" t="s">
        <v>15429</v>
      </c>
    </row>
    <row r="8441" spans="1:2" x14ac:dyDescent="0.25">
      <c r="A8441" s="62">
        <v>42152004</v>
      </c>
      <c r="B8441" s="63" t="s">
        <v>3922</v>
      </c>
    </row>
    <row r="8442" spans="1:2" x14ac:dyDescent="0.25">
      <c r="A8442" s="62">
        <v>42152005</v>
      </c>
      <c r="B8442" s="63" t="s">
        <v>4076</v>
      </c>
    </row>
    <row r="8443" spans="1:2" x14ac:dyDescent="0.25">
      <c r="A8443" s="62">
        <v>42152006</v>
      </c>
      <c r="B8443" s="63" t="s">
        <v>1521</v>
      </c>
    </row>
    <row r="8444" spans="1:2" x14ac:dyDescent="0.25">
      <c r="A8444" s="62">
        <v>42152007</v>
      </c>
      <c r="B8444" s="63" t="s">
        <v>13974</v>
      </c>
    </row>
    <row r="8445" spans="1:2" x14ac:dyDescent="0.25">
      <c r="A8445" s="62">
        <v>42152008</v>
      </c>
      <c r="B8445" s="63" t="s">
        <v>10019</v>
      </c>
    </row>
    <row r="8446" spans="1:2" x14ac:dyDescent="0.25">
      <c r="A8446" s="62">
        <v>42152009</v>
      </c>
      <c r="B8446" s="63" t="s">
        <v>17543</v>
      </c>
    </row>
    <row r="8447" spans="1:2" x14ac:dyDescent="0.25">
      <c r="A8447" s="62">
        <v>42152010</v>
      </c>
      <c r="B8447" s="63" t="s">
        <v>2008</v>
      </c>
    </row>
    <row r="8448" spans="1:2" x14ac:dyDescent="0.25">
      <c r="A8448" s="62">
        <v>42152011</v>
      </c>
      <c r="B8448" s="63" t="s">
        <v>4403</v>
      </c>
    </row>
    <row r="8449" spans="1:2" x14ac:dyDescent="0.25">
      <c r="A8449" s="62">
        <v>42152012</v>
      </c>
      <c r="B8449" s="63" t="s">
        <v>17376</v>
      </c>
    </row>
    <row r="8450" spans="1:2" x14ac:dyDescent="0.25">
      <c r="A8450" s="62">
        <v>42152013</v>
      </c>
      <c r="B8450" s="63" t="s">
        <v>1556</v>
      </c>
    </row>
    <row r="8451" spans="1:2" x14ac:dyDescent="0.25">
      <c r="A8451" s="62">
        <v>42152014</v>
      </c>
      <c r="B8451" s="63" t="s">
        <v>13080</v>
      </c>
    </row>
    <row r="8452" spans="1:2" x14ac:dyDescent="0.25">
      <c r="A8452" s="62">
        <v>42152101</v>
      </c>
      <c r="B8452" s="63" t="s">
        <v>12254</v>
      </c>
    </row>
    <row r="8453" spans="1:2" x14ac:dyDescent="0.25">
      <c r="A8453" s="62">
        <v>42152102</v>
      </c>
      <c r="B8453" s="63" t="s">
        <v>1209</v>
      </c>
    </row>
    <row r="8454" spans="1:2" x14ac:dyDescent="0.25">
      <c r="A8454" s="62">
        <v>42152103</v>
      </c>
      <c r="B8454" s="63" t="s">
        <v>16086</v>
      </c>
    </row>
    <row r="8455" spans="1:2" x14ac:dyDescent="0.25">
      <c r="A8455" s="62">
        <v>42152104</v>
      </c>
      <c r="B8455" s="63" t="s">
        <v>7978</v>
      </c>
    </row>
    <row r="8456" spans="1:2" x14ac:dyDescent="0.25">
      <c r="A8456" s="62">
        <v>42152105</v>
      </c>
      <c r="B8456" s="63" t="s">
        <v>13492</v>
      </c>
    </row>
    <row r="8457" spans="1:2" x14ac:dyDescent="0.25">
      <c r="A8457" s="62">
        <v>42152106</v>
      </c>
      <c r="B8457" s="63" t="s">
        <v>3790</v>
      </c>
    </row>
    <row r="8458" spans="1:2" x14ac:dyDescent="0.25">
      <c r="A8458" s="62">
        <v>42152107</v>
      </c>
      <c r="B8458" s="63" t="s">
        <v>7495</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14506</v>
      </c>
    </row>
    <row r="8464" spans="1:2" x14ac:dyDescent="0.25">
      <c r="A8464" s="62">
        <v>42152113</v>
      </c>
      <c r="B8464" s="63" t="s">
        <v>10762</v>
      </c>
    </row>
    <row r="8465" spans="1:2" x14ac:dyDescent="0.25">
      <c r="A8465" s="62">
        <v>42152114</v>
      </c>
      <c r="B8465" s="63" t="s">
        <v>2725</v>
      </c>
    </row>
    <row r="8466" spans="1:2" x14ac:dyDescent="0.25">
      <c r="A8466" s="62">
        <v>42152115</v>
      </c>
      <c r="B8466" s="63" t="s">
        <v>15076</v>
      </c>
    </row>
    <row r="8467" spans="1:2" x14ac:dyDescent="0.25">
      <c r="A8467" s="62">
        <v>42152201</v>
      </c>
      <c r="B8467" s="63" t="s">
        <v>16039</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4784</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13060</v>
      </c>
    </row>
    <row r="8486" spans="1:2" x14ac:dyDescent="0.25">
      <c r="A8486" s="62">
        <v>42152220</v>
      </c>
      <c r="B8486" s="63" t="s">
        <v>12427</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7737</v>
      </c>
    </row>
    <row r="8491" spans="1:2" x14ac:dyDescent="0.25">
      <c r="A8491" s="62">
        <v>42152301</v>
      </c>
      <c r="B8491" s="63" t="s">
        <v>2183</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2689</v>
      </c>
    </row>
    <row r="8499" spans="1:2" x14ac:dyDescent="0.25">
      <c r="A8499" s="62">
        <v>42152402</v>
      </c>
      <c r="B8499" s="63" t="s">
        <v>5939</v>
      </c>
    </row>
    <row r="8500" spans="1:2" x14ac:dyDescent="0.25">
      <c r="A8500" s="62">
        <v>42152403</v>
      </c>
      <c r="B8500" s="63" t="s">
        <v>18450</v>
      </c>
    </row>
    <row r="8501" spans="1:2" x14ac:dyDescent="0.25">
      <c r="A8501" s="62">
        <v>42152404</v>
      </c>
      <c r="B8501" s="63" t="s">
        <v>10006</v>
      </c>
    </row>
    <row r="8502" spans="1:2" x14ac:dyDescent="0.25">
      <c r="A8502" s="62">
        <v>42152405</v>
      </c>
      <c r="B8502" s="63" t="s">
        <v>8144</v>
      </c>
    </row>
    <row r="8503" spans="1:2" x14ac:dyDescent="0.25">
      <c r="A8503" s="62">
        <v>42152406</v>
      </c>
      <c r="B8503" s="63" t="s">
        <v>2039</v>
      </c>
    </row>
    <row r="8504" spans="1:2" x14ac:dyDescent="0.25">
      <c r="A8504" s="62">
        <v>42152407</v>
      </c>
      <c r="B8504" s="63" t="s">
        <v>14671</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15225</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4528</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13169</v>
      </c>
    </row>
    <row r="8522" spans="1:2" x14ac:dyDescent="0.25">
      <c r="A8522" s="62">
        <v>42152425</v>
      </c>
      <c r="B8522" s="63" t="s">
        <v>3986</v>
      </c>
    </row>
    <row r="8523" spans="1:2" x14ac:dyDescent="0.25">
      <c r="A8523" s="62">
        <v>42152426</v>
      </c>
      <c r="B8523" s="63" t="s">
        <v>329</v>
      </c>
    </row>
    <row r="8524" spans="1:2" x14ac:dyDescent="0.25">
      <c r="A8524" s="62">
        <v>42152427</v>
      </c>
      <c r="B8524" s="63" t="s">
        <v>9382</v>
      </c>
    </row>
    <row r="8525" spans="1:2" x14ac:dyDescent="0.25">
      <c r="A8525" s="62">
        <v>42152428</v>
      </c>
      <c r="B8525" s="63" t="s">
        <v>15545</v>
      </c>
    </row>
    <row r="8526" spans="1:2" x14ac:dyDescent="0.25">
      <c r="A8526" s="62">
        <v>42152429</v>
      </c>
      <c r="B8526" s="63" t="s">
        <v>2287</v>
      </c>
    </row>
    <row r="8527" spans="1:2" x14ac:dyDescent="0.25">
      <c r="A8527" s="62">
        <v>42152430</v>
      </c>
      <c r="B8527" s="63" t="s">
        <v>5851</v>
      </c>
    </row>
    <row r="8528" spans="1:2" x14ac:dyDescent="0.25">
      <c r="A8528" s="62">
        <v>42152431</v>
      </c>
      <c r="B8528" s="63" t="s">
        <v>2701</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4996</v>
      </c>
    </row>
    <row r="8534" spans="1:2" x14ac:dyDescent="0.25">
      <c r="A8534" s="62">
        <v>42152437</v>
      </c>
      <c r="B8534" s="63" t="s">
        <v>13562</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3334</v>
      </c>
    </row>
    <row r="8548" spans="1:2" x14ac:dyDescent="0.25">
      <c r="A8548" s="62">
        <v>42152452</v>
      </c>
      <c r="B8548" s="63" t="s">
        <v>5843</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8361</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3029</v>
      </c>
    </row>
    <row r="8593" spans="1:2" x14ac:dyDescent="0.25">
      <c r="A8593" s="62">
        <v>42152705</v>
      </c>
      <c r="B8593" s="63" t="s">
        <v>954</v>
      </c>
    </row>
    <row r="8594" spans="1:2" x14ac:dyDescent="0.25">
      <c r="A8594" s="62">
        <v>42152706</v>
      </c>
      <c r="B8594" s="63" t="s">
        <v>10322</v>
      </c>
    </row>
    <row r="8595" spans="1:2" x14ac:dyDescent="0.25">
      <c r="A8595" s="62">
        <v>42152707</v>
      </c>
      <c r="B8595" s="63" t="s">
        <v>2602</v>
      </c>
    </row>
    <row r="8596" spans="1:2" x14ac:dyDescent="0.25">
      <c r="A8596" s="62">
        <v>42152708</v>
      </c>
      <c r="B8596" s="63" t="s">
        <v>5091</v>
      </c>
    </row>
    <row r="8597" spans="1:2" x14ac:dyDescent="0.25">
      <c r="A8597" s="62">
        <v>42152709</v>
      </c>
      <c r="B8597" s="63" t="s">
        <v>15430</v>
      </c>
    </row>
    <row r="8598" spans="1:2" x14ac:dyDescent="0.25">
      <c r="A8598" s="62">
        <v>42152710</v>
      </c>
      <c r="B8598" s="63" t="s">
        <v>18622</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7269</v>
      </c>
    </row>
    <row r="8603" spans="1:2" x14ac:dyDescent="0.25">
      <c r="A8603" s="62">
        <v>42152715</v>
      </c>
      <c r="B8603" s="63" t="s">
        <v>15399</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4484</v>
      </c>
    </row>
    <row r="8608" spans="1:2" x14ac:dyDescent="0.25">
      <c r="A8608" s="62">
        <v>42152804</v>
      </c>
      <c r="B8608" s="63" t="s">
        <v>10848</v>
      </c>
    </row>
    <row r="8609" spans="1:2" x14ac:dyDescent="0.25">
      <c r="A8609" s="62">
        <v>42152805</v>
      </c>
      <c r="B8609" s="63" t="s">
        <v>4848</v>
      </c>
    </row>
    <row r="8610" spans="1:2" x14ac:dyDescent="0.25">
      <c r="A8610" s="62">
        <v>42152806</v>
      </c>
      <c r="B8610" s="63" t="s">
        <v>5466</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15343</v>
      </c>
    </row>
    <row r="8616" spans="1:2" x14ac:dyDescent="0.25">
      <c r="A8616" s="62">
        <v>42161502</v>
      </c>
      <c r="B8616" s="63" t="s">
        <v>14873</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15270</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7937</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8143</v>
      </c>
    </row>
    <row r="8647" spans="1:2" x14ac:dyDescent="0.25">
      <c r="A8647" s="62">
        <v>42161623</v>
      </c>
      <c r="B8647" s="63" t="s">
        <v>5308</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16905</v>
      </c>
    </row>
    <row r="8654" spans="1:2" x14ac:dyDescent="0.25">
      <c r="A8654" s="62">
        <v>42161630</v>
      </c>
      <c r="B8654" s="63" t="s">
        <v>4522</v>
      </c>
    </row>
    <row r="8655" spans="1:2" x14ac:dyDescent="0.25">
      <c r="A8655" s="62">
        <v>42161631</v>
      </c>
      <c r="B8655" s="63" t="s">
        <v>9925</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10204</v>
      </c>
    </row>
    <row r="8662" spans="1:2" x14ac:dyDescent="0.25">
      <c r="A8662" s="62">
        <v>42161703</v>
      </c>
      <c r="B8662" s="63" t="s">
        <v>18534</v>
      </c>
    </row>
    <row r="8663" spans="1:2" x14ac:dyDescent="0.25">
      <c r="A8663" s="62">
        <v>42161704</v>
      </c>
      <c r="B8663" s="63" t="s">
        <v>3599</v>
      </c>
    </row>
    <row r="8664" spans="1:2" x14ac:dyDescent="0.25">
      <c r="A8664" s="62">
        <v>42161801</v>
      </c>
      <c r="B8664" s="63" t="s">
        <v>16306</v>
      </c>
    </row>
    <row r="8665" spans="1:2" x14ac:dyDescent="0.25">
      <c r="A8665" s="62">
        <v>42161802</v>
      </c>
      <c r="B8665" s="63" t="s">
        <v>11026</v>
      </c>
    </row>
    <row r="8666" spans="1:2" x14ac:dyDescent="0.25">
      <c r="A8666" s="62">
        <v>42161803</v>
      </c>
      <c r="B8666" s="63" t="s">
        <v>18449</v>
      </c>
    </row>
    <row r="8667" spans="1:2" x14ac:dyDescent="0.25">
      <c r="A8667" s="62">
        <v>42161804</v>
      </c>
      <c r="B8667" s="63" t="s">
        <v>16009</v>
      </c>
    </row>
    <row r="8668" spans="1:2" x14ac:dyDescent="0.25">
      <c r="A8668" s="62">
        <v>42171501</v>
      </c>
      <c r="B8668" s="63" t="s">
        <v>8264</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4434</v>
      </c>
    </row>
    <row r="8673" spans="1:2" x14ac:dyDescent="0.25">
      <c r="A8673" s="62">
        <v>42171604</v>
      </c>
      <c r="B8673" s="63" t="s">
        <v>5065</v>
      </c>
    </row>
    <row r="8674" spans="1:2" x14ac:dyDescent="0.25">
      <c r="A8674" s="62">
        <v>42171605</v>
      </c>
      <c r="B8674" s="63" t="s">
        <v>681</v>
      </c>
    </row>
    <row r="8675" spans="1:2" x14ac:dyDescent="0.25">
      <c r="A8675" s="62">
        <v>42171606</v>
      </c>
      <c r="B8675" s="63" t="s">
        <v>13457</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8117</v>
      </c>
    </row>
    <row r="8682" spans="1:2" x14ac:dyDescent="0.25">
      <c r="A8682" s="62">
        <v>42171613</v>
      </c>
      <c r="B8682" s="63" t="s">
        <v>2755</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6036</v>
      </c>
    </row>
    <row r="8691" spans="1:2" x14ac:dyDescent="0.25">
      <c r="A8691" s="62">
        <v>42171804</v>
      </c>
      <c r="B8691" s="63" t="s">
        <v>14168</v>
      </c>
    </row>
    <row r="8692" spans="1:2" x14ac:dyDescent="0.25">
      <c r="A8692" s="62">
        <v>42171805</v>
      </c>
      <c r="B8692" s="63" t="s">
        <v>2023</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2628</v>
      </c>
    </row>
    <row r="8697" spans="1:2" x14ac:dyDescent="0.25">
      <c r="A8697" s="62">
        <v>42171904</v>
      </c>
      <c r="B8697" s="63" t="s">
        <v>14541</v>
      </c>
    </row>
    <row r="8698" spans="1:2" x14ac:dyDescent="0.25">
      <c r="A8698" s="62">
        <v>42171905</v>
      </c>
      <c r="B8698" s="63" t="s">
        <v>11066</v>
      </c>
    </row>
    <row r="8699" spans="1:2" x14ac:dyDescent="0.25">
      <c r="A8699" s="62">
        <v>42171906</v>
      </c>
      <c r="B8699" s="63" t="s">
        <v>9384</v>
      </c>
    </row>
    <row r="8700" spans="1:2" x14ac:dyDescent="0.25">
      <c r="A8700" s="62">
        <v>42171907</v>
      </c>
      <c r="B8700" s="63" t="s">
        <v>5641</v>
      </c>
    </row>
    <row r="8701" spans="1:2" x14ac:dyDescent="0.25">
      <c r="A8701" s="62">
        <v>42171908</v>
      </c>
      <c r="B8701" s="63" t="s">
        <v>12184</v>
      </c>
    </row>
    <row r="8702" spans="1:2" x14ac:dyDescent="0.25">
      <c r="A8702" s="62">
        <v>42171909</v>
      </c>
      <c r="B8702" s="63" t="s">
        <v>18414</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15508</v>
      </c>
    </row>
    <row r="8714" spans="1:2" x14ac:dyDescent="0.25">
      <c r="A8714" s="62">
        <v>42172001</v>
      </c>
      <c r="B8714" s="63" t="s">
        <v>5263</v>
      </c>
    </row>
    <row r="8715" spans="1:2" x14ac:dyDescent="0.25">
      <c r="A8715" s="62">
        <v>42172002</v>
      </c>
      <c r="B8715" s="63" t="s">
        <v>7056</v>
      </c>
    </row>
    <row r="8716" spans="1:2" x14ac:dyDescent="0.25">
      <c r="A8716" s="62">
        <v>42172003</v>
      </c>
      <c r="B8716" s="63" t="s">
        <v>3896</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15312</v>
      </c>
    </row>
    <row r="8730" spans="1:2" x14ac:dyDescent="0.25">
      <c r="A8730" s="62">
        <v>42172017</v>
      </c>
      <c r="B8730" s="63" t="s">
        <v>6728</v>
      </c>
    </row>
    <row r="8731" spans="1:2" x14ac:dyDescent="0.25">
      <c r="A8731" s="62">
        <v>42172101</v>
      </c>
      <c r="B8731" s="63" t="s">
        <v>4372</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2452</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13214</v>
      </c>
    </row>
    <row r="8742" spans="1:2" x14ac:dyDescent="0.25">
      <c r="A8742" s="62">
        <v>42181508</v>
      </c>
      <c r="B8742" s="63" t="s">
        <v>8938</v>
      </c>
    </row>
    <row r="8743" spans="1:2" x14ac:dyDescent="0.25">
      <c r="A8743" s="62">
        <v>42181509</v>
      </c>
      <c r="B8743" s="63" t="s">
        <v>258</v>
      </c>
    </row>
    <row r="8744" spans="1:2" x14ac:dyDescent="0.25">
      <c r="A8744" s="62">
        <v>42181510</v>
      </c>
      <c r="B8744" s="63" t="s">
        <v>4158</v>
      </c>
    </row>
    <row r="8745" spans="1:2" x14ac:dyDescent="0.25">
      <c r="A8745" s="62">
        <v>42181511</v>
      </c>
      <c r="B8745" s="63" t="s">
        <v>15571</v>
      </c>
    </row>
    <row r="8746" spans="1:2" x14ac:dyDescent="0.25">
      <c r="A8746" s="62">
        <v>42181512</v>
      </c>
      <c r="B8746" s="63" t="s">
        <v>17663</v>
      </c>
    </row>
    <row r="8747" spans="1:2" x14ac:dyDescent="0.25">
      <c r="A8747" s="62">
        <v>42181513</v>
      </c>
      <c r="B8747" s="63" t="s">
        <v>4412</v>
      </c>
    </row>
    <row r="8748" spans="1:2" x14ac:dyDescent="0.25">
      <c r="A8748" s="62">
        <v>42181514</v>
      </c>
      <c r="B8748" s="63" t="s">
        <v>5281</v>
      </c>
    </row>
    <row r="8749" spans="1:2" x14ac:dyDescent="0.25">
      <c r="A8749" s="62">
        <v>42181515</v>
      </c>
      <c r="B8749" s="63" t="s">
        <v>3439</v>
      </c>
    </row>
    <row r="8750" spans="1:2" x14ac:dyDescent="0.25">
      <c r="A8750" s="62">
        <v>42181516</v>
      </c>
      <c r="B8750" s="63" t="s">
        <v>13940</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14457</v>
      </c>
    </row>
    <row r="8755" spans="1:2" x14ac:dyDescent="0.25">
      <c r="A8755" s="62">
        <v>42181604</v>
      </c>
      <c r="B8755" s="63" t="s">
        <v>1007</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8319</v>
      </c>
    </row>
    <row r="8761" spans="1:2" x14ac:dyDescent="0.25">
      <c r="A8761" s="62">
        <v>42181610</v>
      </c>
      <c r="B8761" s="63" t="s">
        <v>3396</v>
      </c>
    </row>
    <row r="8762" spans="1:2" x14ac:dyDescent="0.25">
      <c r="A8762" s="62">
        <v>42181701</v>
      </c>
      <c r="B8762" s="63" t="s">
        <v>10239</v>
      </c>
    </row>
    <row r="8763" spans="1:2" x14ac:dyDescent="0.25">
      <c r="A8763" s="62">
        <v>42181702</v>
      </c>
      <c r="B8763" s="63" t="s">
        <v>18644</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12630</v>
      </c>
    </row>
    <row r="8768" spans="1:2" x14ac:dyDescent="0.25">
      <c r="A8768" s="62">
        <v>42181707</v>
      </c>
      <c r="B8768" s="63" t="s">
        <v>9257</v>
      </c>
    </row>
    <row r="8769" spans="1:2" x14ac:dyDescent="0.25">
      <c r="A8769" s="62">
        <v>42181708</v>
      </c>
      <c r="B8769" s="63" t="s">
        <v>15340</v>
      </c>
    </row>
    <row r="8770" spans="1:2" x14ac:dyDescent="0.25">
      <c r="A8770" s="62">
        <v>42181709</v>
      </c>
      <c r="B8770" s="63" t="s">
        <v>5283</v>
      </c>
    </row>
    <row r="8771" spans="1:2" x14ac:dyDescent="0.25">
      <c r="A8771" s="62">
        <v>42181710</v>
      </c>
      <c r="B8771" s="63" t="s">
        <v>1636</v>
      </c>
    </row>
    <row r="8772" spans="1:2" x14ac:dyDescent="0.25">
      <c r="A8772" s="62">
        <v>42181711</v>
      </c>
      <c r="B8772" s="63" t="s">
        <v>10790</v>
      </c>
    </row>
    <row r="8773" spans="1:2" x14ac:dyDescent="0.25">
      <c r="A8773" s="62">
        <v>42181712</v>
      </c>
      <c r="B8773" s="63" t="s">
        <v>13212</v>
      </c>
    </row>
    <row r="8774" spans="1:2" x14ac:dyDescent="0.25">
      <c r="A8774" s="62">
        <v>42181713</v>
      </c>
      <c r="B8774" s="63" t="s">
        <v>4382</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2400</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3140</v>
      </c>
    </row>
    <row r="8800" spans="1:2" x14ac:dyDescent="0.25">
      <c r="A8800" s="62">
        <v>42182004</v>
      </c>
      <c r="B8800" s="63" t="s">
        <v>13033</v>
      </c>
    </row>
    <row r="8801" spans="1:2" x14ac:dyDescent="0.25">
      <c r="A8801" s="62">
        <v>42182005</v>
      </c>
      <c r="B8801" s="63" t="s">
        <v>5267</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18188</v>
      </c>
    </row>
    <row r="8809" spans="1:2" x14ac:dyDescent="0.25">
      <c r="A8809" s="62">
        <v>42182013</v>
      </c>
      <c r="B8809" s="63" t="s">
        <v>5195</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3939</v>
      </c>
    </row>
    <row r="8821" spans="1:2" x14ac:dyDescent="0.25">
      <c r="A8821" s="62">
        <v>42182105</v>
      </c>
      <c r="B8821" s="63" t="s">
        <v>13145</v>
      </c>
    </row>
    <row r="8822" spans="1:2" x14ac:dyDescent="0.25">
      <c r="A8822" s="62">
        <v>42182106</v>
      </c>
      <c r="B8822" s="63" t="s">
        <v>4370</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2980</v>
      </c>
    </row>
    <row r="8827" spans="1:2" x14ac:dyDescent="0.25">
      <c r="A8827" s="62">
        <v>42182203</v>
      </c>
      <c r="B8827" s="63" t="s">
        <v>5261</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2816</v>
      </c>
    </row>
    <row r="8836" spans="1:2" x14ac:dyDescent="0.25">
      <c r="A8836" s="62">
        <v>42182303</v>
      </c>
      <c r="B8836" s="63" t="s">
        <v>15898</v>
      </c>
    </row>
    <row r="8837" spans="1:2" x14ac:dyDescent="0.25">
      <c r="A8837" s="62">
        <v>42182304</v>
      </c>
      <c r="B8837" s="63" t="s">
        <v>1945</v>
      </c>
    </row>
    <row r="8838" spans="1:2" x14ac:dyDescent="0.25">
      <c r="A8838" s="62">
        <v>42182305</v>
      </c>
      <c r="B8838" s="63" t="s">
        <v>12333</v>
      </c>
    </row>
    <row r="8839" spans="1:2" x14ac:dyDescent="0.25">
      <c r="A8839" s="62">
        <v>42182306</v>
      </c>
      <c r="B8839" s="63" t="s">
        <v>15592</v>
      </c>
    </row>
    <row r="8840" spans="1:2" x14ac:dyDescent="0.25">
      <c r="A8840" s="62">
        <v>42182307</v>
      </c>
      <c r="B8840" s="63" t="s">
        <v>3897</v>
      </c>
    </row>
    <row r="8841" spans="1:2" x14ac:dyDescent="0.25">
      <c r="A8841" s="62">
        <v>42182308</v>
      </c>
      <c r="B8841" s="63" t="s">
        <v>5176</v>
      </c>
    </row>
    <row r="8842" spans="1:2" x14ac:dyDescent="0.25">
      <c r="A8842" s="62">
        <v>42182309</v>
      </c>
      <c r="B8842" s="63" t="s">
        <v>11985</v>
      </c>
    </row>
    <row r="8843" spans="1:2" x14ac:dyDescent="0.25">
      <c r="A8843" s="62">
        <v>42182310</v>
      </c>
      <c r="B8843" s="63" t="s">
        <v>836</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14649</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8606</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3614</v>
      </c>
    </row>
    <row r="8871" spans="1:2" x14ac:dyDescent="0.25">
      <c r="A8871" s="62">
        <v>42182502</v>
      </c>
      <c r="B8871" s="63" t="s">
        <v>6031</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7349</v>
      </c>
    </row>
    <row r="8880" spans="1:2" x14ac:dyDescent="0.25">
      <c r="A8880" s="62">
        <v>42182801</v>
      </c>
      <c r="B8880" s="63" t="s">
        <v>4587</v>
      </c>
    </row>
    <row r="8881" spans="1:2" x14ac:dyDescent="0.25">
      <c r="A8881" s="62">
        <v>42182802</v>
      </c>
      <c r="B8881" s="63" t="s">
        <v>14037</v>
      </c>
    </row>
    <row r="8882" spans="1:2" x14ac:dyDescent="0.25">
      <c r="A8882" s="62">
        <v>42182803</v>
      </c>
      <c r="B8882" s="63" t="s">
        <v>16795</v>
      </c>
    </row>
    <row r="8883" spans="1:2" x14ac:dyDescent="0.25">
      <c r="A8883" s="62">
        <v>42182804</v>
      </c>
      <c r="B8883" s="63" t="s">
        <v>8228</v>
      </c>
    </row>
    <row r="8884" spans="1:2" x14ac:dyDescent="0.25">
      <c r="A8884" s="62">
        <v>42182805</v>
      </c>
      <c r="B8884" s="63" t="s">
        <v>14710</v>
      </c>
    </row>
    <row r="8885" spans="1:2" x14ac:dyDescent="0.25">
      <c r="A8885" s="62">
        <v>42182806</v>
      </c>
      <c r="B8885" s="63" t="s">
        <v>16662</v>
      </c>
    </row>
    <row r="8886" spans="1:2" x14ac:dyDescent="0.25">
      <c r="A8886" s="62">
        <v>42182807</v>
      </c>
      <c r="B8886" s="63" t="s">
        <v>5196</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15336</v>
      </c>
    </row>
    <row r="8893" spans="1:2" x14ac:dyDescent="0.25">
      <c r="A8893" s="62">
        <v>42183002</v>
      </c>
      <c r="B8893" s="63" t="s">
        <v>4495</v>
      </c>
    </row>
    <row r="8894" spans="1:2" x14ac:dyDescent="0.25">
      <c r="A8894" s="62">
        <v>42183003</v>
      </c>
      <c r="B8894" s="63" t="s">
        <v>1669</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5736</v>
      </c>
    </row>
    <row r="8912" spans="1:2" x14ac:dyDescent="0.25">
      <c r="A8912" s="62">
        <v>42183021</v>
      </c>
      <c r="B8912" s="63" t="s">
        <v>3153</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16520</v>
      </c>
    </row>
    <row r="8917" spans="1:2" x14ac:dyDescent="0.25">
      <c r="A8917" s="62">
        <v>42183026</v>
      </c>
      <c r="B8917" s="63" t="s">
        <v>12483</v>
      </c>
    </row>
    <row r="8918" spans="1:2" x14ac:dyDescent="0.25">
      <c r="A8918" s="62">
        <v>42183027</v>
      </c>
      <c r="B8918" s="63" t="s">
        <v>14073</v>
      </c>
    </row>
    <row r="8919" spans="1:2" x14ac:dyDescent="0.25">
      <c r="A8919" s="62">
        <v>42183028</v>
      </c>
      <c r="B8919" s="63" t="s">
        <v>7868</v>
      </c>
    </row>
    <row r="8920" spans="1:2" x14ac:dyDescent="0.25">
      <c r="A8920" s="62">
        <v>42183029</v>
      </c>
      <c r="B8920" s="63" t="s">
        <v>4792</v>
      </c>
    </row>
    <row r="8921" spans="1:2" x14ac:dyDescent="0.25">
      <c r="A8921" s="62">
        <v>42183030</v>
      </c>
      <c r="B8921" s="63" t="s">
        <v>16689</v>
      </c>
    </row>
    <row r="8922" spans="1:2" x14ac:dyDescent="0.25">
      <c r="A8922" s="62">
        <v>42183031</v>
      </c>
      <c r="B8922" s="63" t="s">
        <v>12775</v>
      </c>
    </row>
    <row r="8923" spans="1:2" x14ac:dyDescent="0.25">
      <c r="A8923" s="62">
        <v>42183032</v>
      </c>
      <c r="B8923" s="63" t="s">
        <v>18242</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15992</v>
      </c>
    </row>
    <row r="8929" spans="1:2" x14ac:dyDescent="0.25">
      <c r="A8929" s="62">
        <v>42183038</v>
      </c>
      <c r="B8929" s="63" t="s">
        <v>10415</v>
      </c>
    </row>
    <row r="8930" spans="1:2" x14ac:dyDescent="0.25">
      <c r="A8930" s="62">
        <v>42183039</v>
      </c>
      <c r="B8930" s="63" t="s">
        <v>9199</v>
      </c>
    </row>
    <row r="8931" spans="1:2" x14ac:dyDescent="0.25">
      <c r="A8931" s="62">
        <v>42183040</v>
      </c>
      <c r="B8931" s="63" t="s">
        <v>13861</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5017</v>
      </c>
    </row>
    <row r="8938" spans="1:2" x14ac:dyDescent="0.25">
      <c r="A8938" s="62">
        <v>42183047</v>
      </c>
      <c r="B8938" s="63" t="s">
        <v>8150</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17823</v>
      </c>
    </row>
    <row r="8946" spans="1:2" x14ac:dyDescent="0.25">
      <c r="A8946" s="62">
        <v>42191602</v>
      </c>
      <c r="B8946" s="63" t="s">
        <v>4797</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2402</v>
      </c>
    </row>
    <row r="8953" spans="1:2" x14ac:dyDescent="0.25">
      <c r="A8953" s="62">
        <v>42191609</v>
      </c>
      <c r="B8953" s="63" t="s">
        <v>16089</v>
      </c>
    </row>
    <row r="8954" spans="1:2" x14ac:dyDescent="0.25">
      <c r="A8954" s="62">
        <v>42191610</v>
      </c>
      <c r="B8954" s="63" t="s">
        <v>15059</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13110</v>
      </c>
    </row>
    <row r="8963" spans="1:2" x14ac:dyDescent="0.25">
      <c r="A8963" s="62">
        <v>42191707</v>
      </c>
      <c r="B8963" s="63" t="s">
        <v>13400</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4005</v>
      </c>
    </row>
    <row r="8978" spans="1:2" x14ac:dyDescent="0.25">
      <c r="A8978" s="62">
        <v>42191811</v>
      </c>
      <c r="B8978" s="63" t="s">
        <v>15397</v>
      </c>
    </row>
    <row r="8979" spans="1:2" x14ac:dyDescent="0.25">
      <c r="A8979" s="62">
        <v>42191812</v>
      </c>
      <c r="B8979" s="63" t="s">
        <v>10667</v>
      </c>
    </row>
    <row r="8980" spans="1:2" x14ac:dyDescent="0.25">
      <c r="A8980" s="62">
        <v>42191813</v>
      </c>
      <c r="B8980" s="63" t="s">
        <v>9890</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6293</v>
      </c>
    </row>
    <row r="8987" spans="1:2" x14ac:dyDescent="0.25">
      <c r="A8987" s="62">
        <v>42191906</v>
      </c>
      <c r="B8987" s="63" t="s">
        <v>18350</v>
      </c>
    </row>
    <row r="8988" spans="1:2" x14ac:dyDescent="0.25">
      <c r="A8988" s="62">
        <v>42191907</v>
      </c>
      <c r="B8988" s="63" t="s">
        <v>4108</v>
      </c>
    </row>
    <row r="8989" spans="1:2" x14ac:dyDescent="0.25">
      <c r="A8989" s="62">
        <v>42192001</v>
      </c>
      <c r="B8989" s="63" t="s">
        <v>8733</v>
      </c>
    </row>
    <row r="8990" spans="1:2" x14ac:dyDescent="0.25">
      <c r="A8990" s="62">
        <v>42192002</v>
      </c>
      <c r="B8990" s="63" t="s">
        <v>10920</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6965</v>
      </c>
    </row>
    <row r="9013" spans="1:2" x14ac:dyDescent="0.25">
      <c r="A9013" s="62">
        <v>42192304</v>
      </c>
      <c r="B9013" s="63" t="s">
        <v>13265</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15741</v>
      </c>
    </row>
    <row r="9022" spans="1:2" x14ac:dyDescent="0.25">
      <c r="A9022" s="62">
        <v>42192502</v>
      </c>
      <c r="B9022" s="63" t="s">
        <v>10504</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4838</v>
      </c>
    </row>
    <row r="9032" spans="1:2" x14ac:dyDescent="0.25">
      <c r="A9032" s="62">
        <v>42201505</v>
      </c>
      <c r="B9032" s="63" t="s">
        <v>13341</v>
      </c>
    </row>
    <row r="9033" spans="1:2" x14ac:dyDescent="0.25">
      <c r="A9033" s="62">
        <v>42201506</v>
      </c>
      <c r="B9033" s="63" t="s">
        <v>1162</v>
      </c>
    </row>
    <row r="9034" spans="1:2" x14ac:dyDescent="0.25">
      <c r="A9034" s="62">
        <v>42201507</v>
      </c>
      <c r="B9034" s="63" t="s">
        <v>3284</v>
      </c>
    </row>
    <row r="9035" spans="1:2" x14ac:dyDescent="0.25">
      <c r="A9035" s="62">
        <v>42201508</v>
      </c>
      <c r="B9035" s="63" t="s">
        <v>6457</v>
      </c>
    </row>
    <row r="9036" spans="1:2" x14ac:dyDescent="0.25">
      <c r="A9036" s="62">
        <v>42201509</v>
      </c>
      <c r="B9036" s="63" t="s">
        <v>8721</v>
      </c>
    </row>
    <row r="9037" spans="1:2" x14ac:dyDescent="0.25">
      <c r="A9037" s="62">
        <v>42201510</v>
      </c>
      <c r="B9037" s="63" t="s">
        <v>15564</v>
      </c>
    </row>
    <row r="9038" spans="1:2" x14ac:dyDescent="0.25">
      <c r="A9038" s="62">
        <v>42201511</v>
      </c>
      <c r="B9038" s="63" t="s">
        <v>6158</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5357</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13596</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15844</v>
      </c>
    </row>
    <row r="9057" spans="1:2" x14ac:dyDescent="0.25">
      <c r="A9057" s="62">
        <v>42201706</v>
      </c>
      <c r="B9057" s="63" t="s">
        <v>2387</v>
      </c>
    </row>
    <row r="9058" spans="1:2" x14ac:dyDescent="0.25">
      <c r="A9058" s="62">
        <v>42201707</v>
      </c>
      <c r="B9058" s="63" t="s">
        <v>6041</v>
      </c>
    </row>
    <row r="9059" spans="1:2" x14ac:dyDescent="0.25">
      <c r="A9059" s="62">
        <v>42201708</v>
      </c>
      <c r="B9059" s="63" t="s">
        <v>10471</v>
      </c>
    </row>
    <row r="9060" spans="1:2" x14ac:dyDescent="0.25">
      <c r="A9060" s="62">
        <v>42201709</v>
      </c>
      <c r="B9060" s="63" t="s">
        <v>4823</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3009</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13366</v>
      </c>
    </row>
    <row r="9107" spans="1:2" x14ac:dyDescent="0.25">
      <c r="A9107" s="62">
        <v>42201837</v>
      </c>
      <c r="B9107" s="63" t="s">
        <v>13801</v>
      </c>
    </row>
    <row r="9108" spans="1:2" x14ac:dyDescent="0.25">
      <c r="A9108" s="62">
        <v>42201838</v>
      </c>
      <c r="B9108" s="63" t="s">
        <v>5676</v>
      </c>
    </row>
    <row r="9109" spans="1:2" x14ac:dyDescent="0.25">
      <c r="A9109" s="62">
        <v>42201839</v>
      </c>
      <c r="B9109" s="63" t="s">
        <v>6061</v>
      </c>
    </row>
    <row r="9110" spans="1:2" x14ac:dyDescent="0.25">
      <c r="A9110" s="62">
        <v>42201840</v>
      </c>
      <c r="B9110" s="63" t="s">
        <v>18557</v>
      </c>
    </row>
    <row r="9111" spans="1:2" x14ac:dyDescent="0.25">
      <c r="A9111" s="62">
        <v>42201841</v>
      </c>
      <c r="B9111" s="63" t="s">
        <v>3591</v>
      </c>
    </row>
    <row r="9112" spans="1:2" x14ac:dyDescent="0.25">
      <c r="A9112" s="62">
        <v>42201901</v>
      </c>
      <c r="B9112" s="63" t="s">
        <v>7151</v>
      </c>
    </row>
    <row r="9113" spans="1:2" x14ac:dyDescent="0.25">
      <c r="A9113" s="62">
        <v>42201902</v>
      </c>
      <c r="B9113" s="63" t="s">
        <v>4665</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3835</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4613</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10422</v>
      </c>
    </row>
    <row r="9127" spans="1:2" x14ac:dyDescent="0.25">
      <c r="A9127" s="62">
        <v>42202103</v>
      </c>
      <c r="B9127" s="63" t="s">
        <v>7964</v>
      </c>
    </row>
    <row r="9128" spans="1:2" x14ac:dyDescent="0.25">
      <c r="A9128" s="62">
        <v>42202104</v>
      </c>
      <c r="B9128" s="63" t="s">
        <v>10176</v>
      </c>
    </row>
    <row r="9129" spans="1:2" x14ac:dyDescent="0.25">
      <c r="A9129" s="62">
        <v>42202105</v>
      </c>
      <c r="B9129" s="63" t="s">
        <v>7989</v>
      </c>
    </row>
    <row r="9130" spans="1:2" x14ac:dyDescent="0.25">
      <c r="A9130" s="62">
        <v>42202201</v>
      </c>
      <c r="B9130" s="63" t="s">
        <v>4263</v>
      </c>
    </row>
    <row r="9131" spans="1:2" x14ac:dyDescent="0.25">
      <c r="A9131" s="62">
        <v>42202202</v>
      </c>
      <c r="B9131" s="63" t="s">
        <v>15543</v>
      </c>
    </row>
    <row r="9132" spans="1:2" x14ac:dyDescent="0.25">
      <c r="A9132" s="62">
        <v>42202203</v>
      </c>
      <c r="B9132" s="63" t="s">
        <v>4138</v>
      </c>
    </row>
    <row r="9133" spans="1:2" x14ac:dyDescent="0.25">
      <c r="A9133" s="62">
        <v>42202301</v>
      </c>
      <c r="B9133" s="63" t="s">
        <v>16435</v>
      </c>
    </row>
    <row r="9134" spans="1:2" x14ac:dyDescent="0.25">
      <c r="A9134" s="62">
        <v>42202302</v>
      </c>
      <c r="B9134" s="63" t="s">
        <v>924</v>
      </c>
    </row>
    <row r="9135" spans="1:2" x14ac:dyDescent="0.25">
      <c r="A9135" s="62">
        <v>42202303</v>
      </c>
      <c r="B9135" s="63" t="s">
        <v>11857</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9892</v>
      </c>
    </row>
    <row r="9143" spans="1:2" x14ac:dyDescent="0.25">
      <c r="A9143" s="62">
        <v>42202704</v>
      </c>
      <c r="B9143" s="63" t="s">
        <v>14349</v>
      </c>
    </row>
    <row r="9144" spans="1:2" x14ac:dyDescent="0.25">
      <c r="A9144" s="62">
        <v>42202801</v>
      </c>
      <c r="B9144" s="63" t="s">
        <v>3381</v>
      </c>
    </row>
    <row r="9145" spans="1:2" x14ac:dyDescent="0.25">
      <c r="A9145" s="62">
        <v>42202802</v>
      </c>
      <c r="B9145" s="63" t="s">
        <v>13644</v>
      </c>
    </row>
    <row r="9146" spans="1:2" x14ac:dyDescent="0.25">
      <c r="A9146" s="62">
        <v>42202901</v>
      </c>
      <c r="B9146" s="63" t="s">
        <v>468</v>
      </c>
    </row>
    <row r="9147" spans="1:2" x14ac:dyDescent="0.25">
      <c r="A9147" s="62">
        <v>42203001</v>
      </c>
      <c r="B9147" s="63" t="s">
        <v>15629</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10695</v>
      </c>
    </row>
    <row r="9157" spans="1:2" x14ac:dyDescent="0.25">
      <c r="A9157" s="62">
        <v>42203404</v>
      </c>
      <c r="B9157" s="63" t="s">
        <v>6113</v>
      </c>
    </row>
    <row r="9158" spans="1:2" x14ac:dyDescent="0.25">
      <c r="A9158" s="62">
        <v>42203405</v>
      </c>
      <c r="B9158" s="63" t="s">
        <v>14753</v>
      </c>
    </row>
    <row r="9159" spans="1:2" x14ac:dyDescent="0.25">
      <c r="A9159" s="62">
        <v>42203406</v>
      </c>
      <c r="B9159" s="63" t="s">
        <v>13246</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15580</v>
      </c>
    </row>
    <row r="9171" spans="1:2" x14ac:dyDescent="0.25">
      <c r="A9171" s="62">
        <v>42203602</v>
      </c>
      <c r="B9171" s="63" t="s">
        <v>6570</v>
      </c>
    </row>
    <row r="9172" spans="1:2" x14ac:dyDescent="0.25">
      <c r="A9172" s="62">
        <v>42203603</v>
      </c>
      <c r="B9172" s="63" t="s">
        <v>1990</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670</v>
      </c>
    </row>
    <row r="9177" spans="1:2" x14ac:dyDescent="0.25">
      <c r="A9177" s="62">
        <v>42203703</v>
      </c>
      <c r="B9177" s="63" t="s">
        <v>4510</v>
      </c>
    </row>
    <row r="9178" spans="1:2" x14ac:dyDescent="0.25">
      <c r="A9178" s="62">
        <v>42203704</v>
      </c>
      <c r="B9178" s="63" t="s">
        <v>4416</v>
      </c>
    </row>
    <row r="9179" spans="1:2" x14ac:dyDescent="0.25">
      <c r="A9179" s="62">
        <v>42203705</v>
      </c>
      <c r="B9179" s="63" t="s">
        <v>691</v>
      </c>
    </row>
    <row r="9180" spans="1:2" x14ac:dyDescent="0.25">
      <c r="A9180" s="62">
        <v>42203706</v>
      </c>
      <c r="B9180" s="63" t="s">
        <v>13142</v>
      </c>
    </row>
    <row r="9181" spans="1:2" x14ac:dyDescent="0.25">
      <c r="A9181" s="62">
        <v>42203707</v>
      </c>
      <c r="B9181" s="63" t="s">
        <v>2880</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13648</v>
      </c>
    </row>
    <row r="9188" spans="1:2" x14ac:dyDescent="0.25">
      <c r="A9188" s="62">
        <v>42203901</v>
      </c>
      <c r="B9188" s="63" t="s">
        <v>4000</v>
      </c>
    </row>
    <row r="9189" spans="1:2" x14ac:dyDescent="0.25">
      <c r="A9189" s="62">
        <v>42203902</v>
      </c>
      <c r="B9189" s="63" t="s">
        <v>8957</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15612</v>
      </c>
    </row>
    <row r="9204" spans="1:2" x14ac:dyDescent="0.25">
      <c r="A9204" s="62">
        <v>42211507</v>
      </c>
      <c r="B9204" s="63" t="s">
        <v>11786</v>
      </c>
    </row>
    <row r="9205" spans="1:2" x14ac:dyDescent="0.25">
      <c r="A9205" s="62">
        <v>42211508</v>
      </c>
      <c r="B9205" s="63" t="s">
        <v>18020</v>
      </c>
    </row>
    <row r="9206" spans="1:2" x14ac:dyDescent="0.25">
      <c r="A9206" s="62">
        <v>42211509</v>
      </c>
      <c r="B9206" s="63" t="s">
        <v>4960</v>
      </c>
    </row>
    <row r="9207" spans="1:2" x14ac:dyDescent="0.25">
      <c r="A9207" s="62">
        <v>42211601</v>
      </c>
      <c r="B9207" s="63" t="s">
        <v>14076</v>
      </c>
    </row>
    <row r="9208" spans="1:2" x14ac:dyDescent="0.25">
      <c r="A9208" s="62">
        <v>42211602</v>
      </c>
      <c r="B9208" s="63" t="s">
        <v>3245</v>
      </c>
    </row>
    <row r="9209" spans="1:2" x14ac:dyDescent="0.25">
      <c r="A9209" s="62">
        <v>42211603</v>
      </c>
      <c r="B9209" s="63" t="s">
        <v>15108</v>
      </c>
    </row>
    <row r="9210" spans="1:2" x14ac:dyDescent="0.25">
      <c r="A9210" s="62">
        <v>42211604</v>
      </c>
      <c r="B9210" s="63" t="s">
        <v>17373</v>
      </c>
    </row>
    <row r="9211" spans="1:2" x14ac:dyDescent="0.25">
      <c r="A9211" s="62">
        <v>42211605</v>
      </c>
      <c r="B9211" s="63" t="s">
        <v>10485</v>
      </c>
    </row>
    <row r="9212" spans="1:2" x14ac:dyDescent="0.25">
      <c r="A9212" s="62">
        <v>42211606</v>
      </c>
      <c r="B9212" s="63" t="s">
        <v>14591</v>
      </c>
    </row>
    <row r="9213" spans="1:2" x14ac:dyDescent="0.25">
      <c r="A9213" s="62">
        <v>42211607</v>
      </c>
      <c r="B9213" s="63" t="s">
        <v>10677</v>
      </c>
    </row>
    <row r="9214" spans="1:2" x14ac:dyDescent="0.25">
      <c r="A9214" s="62">
        <v>42211608</v>
      </c>
      <c r="B9214" s="63" t="s">
        <v>13567</v>
      </c>
    </row>
    <row r="9215" spans="1:2" x14ac:dyDescent="0.25">
      <c r="A9215" s="62">
        <v>42211609</v>
      </c>
      <c r="B9215" s="63" t="s">
        <v>9427</v>
      </c>
    </row>
    <row r="9216" spans="1:2" x14ac:dyDescent="0.25">
      <c r="A9216" s="62">
        <v>42211610</v>
      </c>
      <c r="B9216" s="63" t="s">
        <v>14997</v>
      </c>
    </row>
    <row r="9217" spans="1:2" x14ac:dyDescent="0.25">
      <c r="A9217" s="62">
        <v>42211611</v>
      </c>
      <c r="B9217" s="63" t="s">
        <v>4292</v>
      </c>
    </row>
    <row r="9218" spans="1:2" x14ac:dyDescent="0.25">
      <c r="A9218" s="62">
        <v>42211612</v>
      </c>
      <c r="B9218" s="63" t="s">
        <v>12721</v>
      </c>
    </row>
    <row r="9219" spans="1:2" x14ac:dyDescent="0.25">
      <c r="A9219" s="62">
        <v>42211613</v>
      </c>
      <c r="B9219" s="63" t="s">
        <v>5553</v>
      </c>
    </row>
    <row r="9220" spans="1:2" x14ac:dyDescent="0.25">
      <c r="A9220" s="62">
        <v>42211614</v>
      </c>
      <c r="B9220" s="63" t="s">
        <v>13348</v>
      </c>
    </row>
    <row r="9221" spans="1:2" x14ac:dyDescent="0.25">
      <c r="A9221" s="62">
        <v>42211615</v>
      </c>
      <c r="B9221" s="63" t="s">
        <v>7361</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7118</v>
      </c>
    </row>
    <row r="9226" spans="1:2" x14ac:dyDescent="0.25">
      <c r="A9226" s="62">
        <v>42211702</v>
      </c>
      <c r="B9226" s="63" t="s">
        <v>13610</v>
      </c>
    </row>
    <row r="9227" spans="1:2" x14ac:dyDescent="0.25">
      <c r="A9227" s="62">
        <v>42211703</v>
      </c>
      <c r="B9227" s="63" t="s">
        <v>17053</v>
      </c>
    </row>
    <row r="9228" spans="1:2" x14ac:dyDescent="0.25">
      <c r="A9228" s="62">
        <v>42211704</v>
      </c>
      <c r="B9228" s="63" t="s">
        <v>4583</v>
      </c>
    </row>
    <row r="9229" spans="1:2" x14ac:dyDescent="0.25">
      <c r="A9229" s="62">
        <v>42211705</v>
      </c>
      <c r="B9229" s="63" t="s">
        <v>4898</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5183</v>
      </c>
    </row>
    <row r="9236" spans="1:2" x14ac:dyDescent="0.25">
      <c r="A9236" s="62">
        <v>42211712</v>
      </c>
      <c r="B9236" s="63" t="s">
        <v>14849</v>
      </c>
    </row>
    <row r="9237" spans="1:2" x14ac:dyDescent="0.25">
      <c r="A9237" s="62">
        <v>42211801</v>
      </c>
      <c r="B9237" s="63" t="s">
        <v>2614</v>
      </c>
    </row>
    <row r="9238" spans="1:2" x14ac:dyDescent="0.25">
      <c r="A9238" s="62">
        <v>42211802</v>
      </c>
      <c r="B9238" s="63" t="s">
        <v>419</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5242</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16337</v>
      </c>
    </row>
    <row r="9264" spans="1:2" x14ac:dyDescent="0.25">
      <c r="A9264" s="62">
        <v>42211915</v>
      </c>
      <c r="B9264" s="63" t="s">
        <v>5246</v>
      </c>
    </row>
    <row r="9265" spans="1:2" x14ac:dyDescent="0.25">
      <c r="A9265" s="62">
        <v>42211916</v>
      </c>
      <c r="B9265" s="63" t="s">
        <v>10682</v>
      </c>
    </row>
    <row r="9266" spans="1:2" x14ac:dyDescent="0.25">
      <c r="A9266" s="62">
        <v>42211917</v>
      </c>
      <c r="B9266" s="63" t="s">
        <v>3185</v>
      </c>
    </row>
    <row r="9267" spans="1:2" x14ac:dyDescent="0.25">
      <c r="A9267" s="62">
        <v>42211918</v>
      </c>
      <c r="B9267" s="63" t="s">
        <v>15178</v>
      </c>
    </row>
    <row r="9268" spans="1:2" x14ac:dyDescent="0.25">
      <c r="A9268" s="62">
        <v>42212001</v>
      </c>
      <c r="B9268" s="63" t="s">
        <v>5188</v>
      </c>
    </row>
    <row r="9269" spans="1:2" x14ac:dyDescent="0.25">
      <c r="A9269" s="62">
        <v>42212002</v>
      </c>
      <c r="B9269" s="63" t="s">
        <v>11476</v>
      </c>
    </row>
    <row r="9270" spans="1:2" x14ac:dyDescent="0.25">
      <c r="A9270" s="62">
        <v>42212003</v>
      </c>
      <c r="B9270" s="63" t="s">
        <v>7094</v>
      </c>
    </row>
    <row r="9271" spans="1:2" x14ac:dyDescent="0.25">
      <c r="A9271" s="62">
        <v>42212004</v>
      </c>
      <c r="B9271" s="63" t="s">
        <v>2985</v>
      </c>
    </row>
    <row r="9272" spans="1:2" x14ac:dyDescent="0.25">
      <c r="A9272" s="62">
        <v>42212005</v>
      </c>
      <c r="B9272" s="63" t="s">
        <v>15650</v>
      </c>
    </row>
    <row r="9273" spans="1:2" x14ac:dyDescent="0.25">
      <c r="A9273" s="62">
        <v>42212006</v>
      </c>
      <c r="B9273" s="63" t="s">
        <v>8345</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2355</v>
      </c>
    </row>
    <row r="9293" spans="1:2" x14ac:dyDescent="0.25">
      <c r="A9293" s="62">
        <v>42212302</v>
      </c>
      <c r="B9293" s="63" t="s">
        <v>2611</v>
      </c>
    </row>
    <row r="9294" spans="1:2" x14ac:dyDescent="0.25">
      <c r="A9294" s="62">
        <v>42212303</v>
      </c>
      <c r="B9294" s="63" t="s">
        <v>2414</v>
      </c>
    </row>
    <row r="9295" spans="1:2" x14ac:dyDescent="0.25">
      <c r="A9295" s="62">
        <v>42212304</v>
      </c>
      <c r="B9295" s="63" t="s">
        <v>7998</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16120</v>
      </c>
    </row>
    <row r="9302" spans="1:2" x14ac:dyDescent="0.25">
      <c r="A9302" s="62">
        <v>42221507</v>
      </c>
      <c r="B9302" s="63" t="s">
        <v>5998</v>
      </c>
    </row>
    <row r="9303" spans="1:2" x14ac:dyDescent="0.25">
      <c r="A9303" s="62">
        <v>42221508</v>
      </c>
      <c r="B9303" s="63" t="s">
        <v>13108</v>
      </c>
    </row>
    <row r="9304" spans="1:2" x14ac:dyDescent="0.25">
      <c r="A9304" s="62">
        <v>42221509</v>
      </c>
      <c r="B9304" s="63" t="s">
        <v>8554</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7853</v>
      </c>
    </row>
    <row r="9309" spans="1:2" x14ac:dyDescent="0.25">
      <c r="A9309" s="62">
        <v>42221603</v>
      </c>
      <c r="B9309" s="63" t="s">
        <v>17092</v>
      </c>
    </row>
    <row r="9310" spans="1:2" x14ac:dyDescent="0.25">
      <c r="A9310" s="62">
        <v>42221604</v>
      </c>
      <c r="B9310" s="63" t="s">
        <v>4742</v>
      </c>
    </row>
    <row r="9311" spans="1:2" x14ac:dyDescent="0.25">
      <c r="A9311" s="62">
        <v>42221605</v>
      </c>
      <c r="B9311" s="63" t="s">
        <v>15322</v>
      </c>
    </row>
    <row r="9312" spans="1:2" x14ac:dyDescent="0.25">
      <c r="A9312" s="62">
        <v>42221606</v>
      </c>
      <c r="B9312" s="63" t="s">
        <v>14567</v>
      </c>
    </row>
    <row r="9313" spans="1:2" x14ac:dyDescent="0.25">
      <c r="A9313" s="62">
        <v>42221607</v>
      </c>
      <c r="B9313" s="63" t="s">
        <v>3115</v>
      </c>
    </row>
    <row r="9314" spans="1:2" x14ac:dyDescent="0.25">
      <c r="A9314" s="62">
        <v>42221608</v>
      </c>
      <c r="B9314" s="63" t="s">
        <v>8178</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7225</v>
      </c>
    </row>
    <row r="9321" spans="1:2" x14ac:dyDescent="0.25">
      <c r="A9321" s="62">
        <v>42221615</v>
      </c>
      <c r="B9321" s="63" t="s">
        <v>10237</v>
      </c>
    </row>
    <row r="9322" spans="1:2" x14ac:dyDescent="0.25">
      <c r="A9322" s="62">
        <v>42221616</v>
      </c>
      <c r="B9322" s="63" t="s">
        <v>8328</v>
      </c>
    </row>
    <row r="9323" spans="1:2" x14ac:dyDescent="0.25">
      <c r="A9323" s="62">
        <v>42221617</v>
      </c>
      <c r="B9323" s="63" t="s">
        <v>9585</v>
      </c>
    </row>
    <row r="9324" spans="1:2" x14ac:dyDescent="0.25">
      <c r="A9324" s="62">
        <v>42221618</v>
      </c>
      <c r="B9324" s="63" t="s">
        <v>10098</v>
      </c>
    </row>
    <row r="9325" spans="1:2" x14ac:dyDescent="0.25">
      <c r="A9325" s="62">
        <v>42221701</v>
      </c>
      <c r="B9325" s="63" t="s">
        <v>5021</v>
      </c>
    </row>
    <row r="9326" spans="1:2" x14ac:dyDescent="0.25">
      <c r="A9326" s="62">
        <v>42221702</v>
      </c>
      <c r="B9326" s="63" t="s">
        <v>7855</v>
      </c>
    </row>
    <row r="9327" spans="1:2" x14ac:dyDescent="0.25">
      <c r="A9327" s="62">
        <v>42221703</v>
      </c>
      <c r="B9327" s="63" t="s">
        <v>4680</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2267</v>
      </c>
    </row>
    <row r="9334" spans="1:2" x14ac:dyDescent="0.25">
      <c r="A9334" s="62">
        <v>42221803</v>
      </c>
      <c r="B9334" s="63" t="s">
        <v>18551</v>
      </c>
    </row>
    <row r="9335" spans="1:2" x14ac:dyDescent="0.25">
      <c r="A9335" s="62">
        <v>42221901</v>
      </c>
      <c r="B9335" s="63" t="s">
        <v>16103</v>
      </c>
    </row>
    <row r="9336" spans="1:2" x14ac:dyDescent="0.25">
      <c r="A9336" s="62">
        <v>42221902</v>
      </c>
      <c r="B9336" s="63" t="s">
        <v>14295</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5949</v>
      </c>
    </row>
    <row r="9343" spans="1:2" x14ac:dyDescent="0.25">
      <c r="A9343" s="62">
        <v>42222006</v>
      </c>
      <c r="B9343" s="63" t="s">
        <v>995</v>
      </c>
    </row>
    <row r="9344" spans="1:2" x14ac:dyDescent="0.25">
      <c r="A9344" s="62">
        <v>42222007</v>
      </c>
      <c r="B9344" s="63" t="s">
        <v>14281</v>
      </c>
    </row>
    <row r="9345" spans="1:2" x14ac:dyDescent="0.25">
      <c r="A9345" s="62">
        <v>42222008</v>
      </c>
      <c r="B9345" s="63" t="s">
        <v>4946</v>
      </c>
    </row>
    <row r="9346" spans="1:2" x14ac:dyDescent="0.25">
      <c r="A9346" s="62">
        <v>42222101</v>
      </c>
      <c r="B9346" s="63" t="s">
        <v>7736</v>
      </c>
    </row>
    <row r="9347" spans="1:2" x14ac:dyDescent="0.25">
      <c r="A9347" s="62">
        <v>42222102</v>
      </c>
      <c r="B9347" s="63" t="s">
        <v>4799</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8501</v>
      </c>
    </row>
    <row r="9358" spans="1:2" x14ac:dyDescent="0.25">
      <c r="A9358" s="62">
        <v>42222307</v>
      </c>
      <c r="B9358" s="63" t="s">
        <v>10367</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13106</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7908</v>
      </c>
    </row>
    <row r="9371" spans="1:2" x14ac:dyDescent="0.25">
      <c r="A9371" s="62">
        <v>42231601</v>
      </c>
      <c r="B9371" s="63" t="s">
        <v>4846</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2902</v>
      </c>
    </row>
    <row r="9384" spans="1:2" x14ac:dyDescent="0.25">
      <c r="A9384" s="62">
        <v>42231801</v>
      </c>
      <c r="B9384" s="63" t="s">
        <v>7433</v>
      </c>
    </row>
    <row r="9385" spans="1:2" x14ac:dyDescent="0.25">
      <c r="A9385" s="62">
        <v>42231802</v>
      </c>
      <c r="B9385" s="63" t="s">
        <v>7859</v>
      </c>
    </row>
    <row r="9386" spans="1:2" x14ac:dyDescent="0.25">
      <c r="A9386" s="62">
        <v>42231803</v>
      </c>
      <c r="B9386" s="63" t="s">
        <v>10005</v>
      </c>
    </row>
    <row r="9387" spans="1:2" x14ac:dyDescent="0.25">
      <c r="A9387" s="62">
        <v>42231804</v>
      </c>
      <c r="B9387" s="63" t="s">
        <v>16750</v>
      </c>
    </row>
    <row r="9388" spans="1:2" x14ac:dyDescent="0.25">
      <c r="A9388" s="62">
        <v>42231805</v>
      </c>
      <c r="B9388" s="63" t="s">
        <v>14127</v>
      </c>
    </row>
    <row r="9389" spans="1:2" x14ac:dyDescent="0.25">
      <c r="A9389" s="62">
        <v>42231806</v>
      </c>
      <c r="B9389" s="63" t="s">
        <v>3250</v>
      </c>
    </row>
    <row r="9390" spans="1:2" x14ac:dyDescent="0.25">
      <c r="A9390" s="62">
        <v>42231807</v>
      </c>
      <c r="B9390" s="63" t="s">
        <v>8089</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3305</v>
      </c>
    </row>
    <row r="9395" spans="1:2" x14ac:dyDescent="0.25">
      <c r="A9395" s="62">
        <v>42232002</v>
      </c>
      <c r="B9395" s="63" t="s">
        <v>16485</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4219</v>
      </c>
    </row>
    <row r="9409" spans="1:2" x14ac:dyDescent="0.25">
      <c r="A9409" s="62">
        <v>42241514</v>
      </c>
      <c r="B9409" s="63" t="s">
        <v>16640</v>
      </c>
    </row>
    <row r="9410" spans="1:2" x14ac:dyDescent="0.25">
      <c r="A9410" s="62">
        <v>42241515</v>
      </c>
      <c r="B9410" s="63" t="s">
        <v>17241</v>
      </c>
    </row>
    <row r="9411" spans="1:2" x14ac:dyDescent="0.25">
      <c r="A9411" s="62">
        <v>42241601</v>
      </c>
      <c r="B9411" s="63" t="s">
        <v>8818</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3025</v>
      </c>
    </row>
    <row r="9417" spans="1:2" x14ac:dyDescent="0.25">
      <c r="A9417" s="62">
        <v>42241701</v>
      </c>
      <c r="B9417" s="63" t="s">
        <v>7099</v>
      </c>
    </row>
    <row r="9418" spans="1:2" x14ac:dyDescent="0.25">
      <c r="A9418" s="62">
        <v>42241702</v>
      </c>
      <c r="B9418" s="63" t="s">
        <v>1997</v>
      </c>
    </row>
    <row r="9419" spans="1:2" x14ac:dyDescent="0.25">
      <c r="A9419" s="62">
        <v>42241703</v>
      </c>
      <c r="B9419" s="63" t="s">
        <v>11122</v>
      </c>
    </row>
    <row r="9420" spans="1:2" x14ac:dyDescent="0.25">
      <c r="A9420" s="62">
        <v>42241704</v>
      </c>
      <c r="B9420" s="63" t="s">
        <v>2366</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8546</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7950</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5209</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5125</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8576</v>
      </c>
    </row>
    <row r="9457" spans="1:2" x14ac:dyDescent="0.25">
      <c r="A9457" s="62">
        <v>42251505</v>
      </c>
      <c r="B9457" s="63" t="s">
        <v>5836</v>
      </c>
    </row>
    <row r="9458" spans="1:2" x14ac:dyDescent="0.25">
      <c r="A9458" s="62">
        <v>42251506</v>
      </c>
      <c r="B9458" s="63" t="s">
        <v>10618</v>
      </c>
    </row>
    <row r="9459" spans="1:2" x14ac:dyDescent="0.25">
      <c r="A9459" s="62">
        <v>42251601</v>
      </c>
      <c r="B9459" s="63" t="s">
        <v>8206</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13165</v>
      </c>
    </row>
    <row r="9477" spans="1:2" x14ac:dyDescent="0.25">
      <c r="A9477" s="62">
        <v>42251619</v>
      </c>
      <c r="B9477" s="63" t="s">
        <v>2748</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15301</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3449</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9780</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5066</v>
      </c>
    </row>
    <row r="9523" spans="1:2" x14ac:dyDescent="0.25">
      <c r="A9523" s="62">
        <v>42261701</v>
      </c>
      <c r="B9523" s="63" t="s">
        <v>18469</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7481</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5018</v>
      </c>
    </row>
    <row r="9534" spans="1:2" x14ac:dyDescent="0.25">
      <c r="A9534" s="62">
        <v>42261805</v>
      </c>
      <c r="B9534" s="63" t="s">
        <v>13543</v>
      </c>
    </row>
    <row r="9535" spans="1:2" x14ac:dyDescent="0.25">
      <c r="A9535" s="62">
        <v>42261806</v>
      </c>
      <c r="B9535" s="63" t="s">
        <v>11344</v>
      </c>
    </row>
    <row r="9536" spans="1:2" x14ac:dyDescent="0.25">
      <c r="A9536" s="62">
        <v>42261807</v>
      </c>
      <c r="B9536" s="63" t="s">
        <v>3034</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12653</v>
      </c>
    </row>
    <row r="9544" spans="1:2" x14ac:dyDescent="0.25">
      <c r="A9544" s="62">
        <v>42262001</v>
      </c>
      <c r="B9544" s="63" t="s">
        <v>8730</v>
      </c>
    </row>
    <row r="9545" spans="1:2" x14ac:dyDescent="0.25">
      <c r="A9545" s="62">
        <v>42262002</v>
      </c>
      <c r="B9545" s="63" t="s">
        <v>10025</v>
      </c>
    </row>
    <row r="9546" spans="1:2" x14ac:dyDescent="0.25">
      <c r="A9546" s="62">
        <v>42262003</v>
      </c>
      <c r="B9546" s="63" t="s">
        <v>16761</v>
      </c>
    </row>
    <row r="9547" spans="1:2" x14ac:dyDescent="0.25">
      <c r="A9547" s="62">
        <v>42262004</v>
      </c>
      <c r="B9547" s="63" t="s">
        <v>15443</v>
      </c>
    </row>
    <row r="9548" spans="1:2" x14ac:dyDescent="0.25">
      <c r="A9548" s="62">
        <v>42262005</v>
      </c>
      <c r="B9548" s="63" t="s">
        <v>7816</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2386</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11060</v>
      </c>
    </row>
    <row r="9568" spans="1:2" x14ac:dyDescent="0.25">
      <c r="A9568" s="62">
        <v>42271606</v>
      </c>
      <c r="B9568" s="63" t="s">
        <v>3658</v>
      </c>
    </row>
    <row r="9569" spans="1:2" x14ac:dyDescent="0.25">
      <c r="A9569" s="62">
        <v>42271607</v>
      </c>
      <c r="B9569" s="63" t="s">
        <v>1995</v>
      </c>
    </row>
    <row r="9570" spans="1:2" x14ac:dyDescent="0.25">
      <c r="A9570" s="62">
        <v>42271608</v>
      </c>
      <c r="B9570" s="63" t="s">
        <v>4770</v>
      </c>
    </row>
    <row r="9571" spans="1:2" x14ac:dyDescent="0.25">
      <c r="A9571" s="62">
        <v>42271609</v>
      </c>
      <c r="B9571" s="63" t="s">
        <v>1438</v>
      </c>
    </row>
    <row r="9572" spans="1:2" x14ac:dyDescent="0.25">
      <c r="A9572" s="62">
        <v>42271610</v>
      </c>
      <c r="B9572" s="63" t="s">
        <v>15033</v>
      </c>
    </row>
    <row r="9573" spans="1:2" x14ac:dyDescent="0.25">
      <c r="A9573" s="62">
        <v>42271611</v>
      </c>
      <c r="B9573" s="63" t="s">
        <v>11752</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2412</v>
      </c>
    </row>
    <row r="9578" spans="1:2" x14ac:dyDescent="0.25">
      <c r="A9578" s="62">
        <v>42271616</v>
      </c>
      <c r="B9578" s="63" t="s">
        <v>1339</v>
      </c>
    </row>
    <row r="9579" spans="1:2" x14ac:dyDescent="0.25">
      <c r="A9579" s="62">
        <v>42271617</v>
      </c>
      <c r="B9579" s="63" t="s">
        <v>10741</v>
      </c>
    </row>
    <row r="9580" spans="1:2" x14ac:dyDescent="0.25">
      <c r="A9580" s="62">
        <v>42271618</v>
      </c>
      <c r="B9580" s="63" t="s">
        <v>4276</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2791</v>
      </c>
    </row>
    <row r="9600" spans="1:2" x14ac:dyDescent="0.25">
      <c r="A9600" s="62">
        <v>42271720</v>
      </c>
      <c r="B9600" s="63" t="s">
        <v>11808</v>
      </c>
    </row>
    <row r="9601" spans="1:2" x14ac:dyDescent="0.25">
      <c r="A9601" s="62">
        <v>42271721</v>
      </c>
      <c r="B9601" s="63" t="s">
        <v>14332</v>
      </c>
    </row>
    <row r="9602" spans="1:2" x14ac:dyDescent="0.25">
      <c r="A9602" s="62">
        <v>42271801</v>
      </c>
      <c r="B9602" s="63" t="s">
        <v>15697</v>
      </c>
    </row>
    <row r="9603" spans="1:2" x14ac:dyDescent="0.25">
      <c r="A9603" s="62">
        <v>42271802</v>
      </c>
      <c r="B9603" s="63" t="s">
        <v>6636</v>
      </c>
    </row>
    <row r="9604" spans="1:2" x14ac:dyDescent="0.25">
      <c r="A9604" s="62">
        <v>42271803</v>
      </c>
      <c r="B9604" s="63" t="s">
        <v>15849</v>
      </c>
    </row>
    <row r="9605" spans="1:2" x14ac:dyDescent="0.25">
      <c r="A9605" s="62">
        <v>42271901</v>
      </c>
      <c r="B9605" s="63" t="s">
        <v>4130</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3996</v>
      </c>
    </row>
    <row r="9613" spans="1:2" x14ac:dyDescent="0.25">
      <c r="A9613" s="62">
        <v>42271909</v>
      </c>
      <c r="B9613" s="63" t="s">
        <v>5302</v>
      </c>
    </row>
    <row r="9614" spans="1:2" x14ac:dyDescent="0.25">
      <c r="A9614" s="62">
        <v>42271910</v>
      </c>
      <c r="B9614" s="63" t="s">
        <v>2346</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12040</v>
      </c>
    </row>
    <row r="9620" spans="1:2" x14ac:dyDescent="0.25">
      <c r="A9620" s="62">
        <v>42272001</v>
      </c>
      <c r="B9620" s="63" t="s">
        <v>3094</v>
      </c>
    </row>
    <row r="9621" spans="1:2" x14ac:dyDescent="0.25">
      <c r="A9621" s="62">
        <v>42272002</v>
      </c>
      <c r="B9621" s="63" t="s">
        <v>1770</v>
      </c>
    </row>
    <row r="9622" spans="1:2" x14ac:dyDescent="0.25">
      <c r="A9622" s="62">
        <v>42272003</v>
      </c>
      <c r="B9622" s="63" t="s">
        <v>15460</v>
      </c>
    </row>
    <row r="9623" spans="1:2" x14ac:dyDescent="0.25">
      <c r="A9623" s="62">
        <v>42272004</v>
      </c>
      <c r="B9623" s="63" t="s">
        <v>4147</v>
      </c>
    </row>
    <row r="9624" spans="1:2" x14ac:dyDescent="0.25">
      <c r="A9624" s="62">
        <v>42272005</v>
      </c>
      <c r="B9624" s="63" t="s">
        <v>14905</v>
      </c>
    </row>
    <row r="9625" spans="1:2" x14ac:dyDescent="0.25">
      <c r="A9625" s="62">
        <v>42272006</v>
      </c>
      <c r="B9625" s="63" t="s">
        <v>5193</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10831</v>
      </c>
    </row>
    <row r="9638" spans="1:2" x14ac:dyDescent="0.25">
      <c r="A9638" s="62">
        <v>42272102</v>
      </c>
      <c r="B9638" s="63" t="s">
        <v>14021</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4526</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7136</v>
      </c>
    </row>
    <row r="9657" spans="1:2" x14ac:dyDescent="0.25">
      <c r="A9657" s="62">
        <v>42272219</v>
      </c>
      <c r="B9657" s="63" t="s">
        <v>16787</v>
      </c>
    </row>
    <row r="9658" spans="1:2" x14ac:dyDescent="0.25">
      <c r="A9658" s="62">
        <v>42272220</v>
      </c>
      <c r="B9658" s="63" t="s">
        <v>3560</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3736</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2316</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13848</v>
      </c>
    </row>
    <row r="9683" spans="1:2" x14ac:dyDescent="0.25">
      <c r="A9683" s="62">
        <v>42281501</v>
      </c>
      <c r="B9683" s="63" t="s">
        <v>2581</v>
      </c>
    </row>
    <row r="9684" spans="1:2" x14ac:dyDescent="0.25">
      <c r="A9684" s="62">
        <v>42281502</v>
      </c>
      <c r="B9684" s="63" t="s">
        <v>1477</v>
      </c>
    </row>
    <row r="9685" spans="1:2" x14ac:dyDescent="0.25">
      <c r="A9685" s="62">
        <v>42281503</v>
      </c>
      <c r="B9685" s="63" t="s">
        <v>4992</v>
      </c>
    </row>
    <row r="9686" spans="1:2" x14ac:dyDescent="0.25">
      <c r="A9686" s="62">
        <v>42281504</v>
      </c>
      <c r="B9686" s="63" t="s">
        <v>9461</v>
      </c>
    </row>
    <row r="9687" spans="1:2" x14ac:dyDescent="0.25">
      <c r="A9687" s="62">
        <v>42281505</v>
      </c>
      <c r="B9687" s="63" t="s">
        <v>1792</v>
      </c>
    </row>
    <row r="9688" spans="1:2" x14ac:dyDescent="0.25">
      <c r="A9688" s="62">
        <v>42281506</v>
      </c>
      <c r="B9688" s="63" t="s">
        <v>3040</v>
      </c>
    </row>
    <row r="9689" spans="1:2" x14ac:dyDescent="0.25">
      <c r="A9689" s="62">
        <v>42281507</v>
      </c>
      <c r="B9689" s="63" t="s">
        <v>2225</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16327</v>
      </c>
    </row>
    <row r="9698" spans="1:2" x14ac:dyDescent="0.25">
      <c r="A9698" s="62">
        <v>42281516</v>
      </c>
      <c r="B9698" s="63" t="s">
        <v>849</v>
      </c>
    </row>
    <row r="9699" spans="1:2" x14ac:dyDescent="0.25">
      <c r="A9699" s="62">
        <v>42281517</v>
      </c>
      <c r="B9699" s="63" t="s">
        <v>7578</v>
      </c>
    </row>
    <row r="9700" spans="1:2" x14ac:dyDescent="0.25">
      <c r="A9700" s="62">
        <v>42281518</v>
      </c>
      <c r="B9700" s="63" t="s">
        <v>16352</v>
      </c>
    </row>
    <row r="9701" spans="1:2" x14ac:dyDescent="0.25">
      <c r="A9701" s="62">
        <v>42281519</v>
      </c>
      <c r="B9701" s="63" t="s">
        <v>15233</v>
      </c>
    </row>
    <row r="9702" spans="1:2" x14ac:dyDescent="0.25">
      <c r="A9702" s="62">
        <v>42281520</v>
      </c>
      <c r="B9702" s="63" t="s">
        <v>9881</v>
      </c>
    </row>
    <row r="9703" spans="1:2" x14ac:dyDescent="0.25">
      <c r="A9703" s="62">
        <v>42281521</v>
      </c>
      <c r="B9703" s="63" t="s">
        <v>16441</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15552</v>
      </c>
    </row>
    <row r="9717" spans="1:2" x14ac:dyDescent="0.25">
      <c r="A9717" s="62">
        <v>42281705</v>
      </c>
      <c r="B9717" s="63" t="s">
        <v>10298</v>
      </c>
    </row>
    <row r="9718" spans="1:2" x14ac:dyDescent="0.25">
      <c r="A9718" s="62">
        <v>42281706</v>
      </c>
      <c r="B9718" s="63" t="s">
        <v>8193</v>
      </c>
    </row>
    <row r="9719" spans="1:2" x14ac:dyDescent="0.25">
      <c r="A9719" s="62">
        <v>42281707</v>
      </c>
      <c r="B9719" s="63" t="s">
        <v>4178</v>
      </c>
    </row>
    <row r="9720" spans="1:2" x14ac:dyDescent="0.25">
      <c r="A9720" s="62">
        <v>42281708</v>
      </c>
      <c r="B9720" s="63" t="s">
        <v>3035</v>
      </c>
    </row>
    <row r="9721" spans="1:2" x14ac:dyDescent="0.25">
      <c r="A9721" s="62">
        <v>42281709</v>
      </c>
      <c r="B9721" s="63" t="s">
        <v>996</v>
      </c>
    </row>
    <row r="9722" spans="1:2" x14ac:dyDescent="0.25">
      <c r="A9722" s="62">
        <v>42281710</v>
      </c>
      <c r="B9722" s="63" t="s">
        <v>5592</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2083</v>
      </c>
    </row>
    <row r="9728" spans="1:2" x14ac:dyDescent="0.25">
      <c r="A9728" s="62">
        <v>42281803</v>
      </c>
      <c r="B9728" s="63" t="s">
        <v>8797</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2390</v>
      </c>
    </row>
    <row r="9734" spans="1:2" x14ac:dyDescent="0.25">
      <c r="A9734" s="62">
        <v>42281809</v>
      </c>
      <c r="B9734" s="63" t="s">
        <v>789</v>
      </c>
    </row>
    <row r="9735" spans="1:2" x14ac:dyDescent="0.25">
      <c r="A9735" s="62">
        <v>42281810</v>
      </c>
      <c r="B9735" s="63" t="s">
        <v>4335</v>
      </c>
    </row>
    <row r="9736" spans="1:2" x14ac:dyDescent="0.25">
      <c r="A9736" s="62">
        <v>42281901</v>
      </c>
      <c r="B9736" s="63" t="s">
        <v>18722</v>
      </c>
    </row>
    <row r="9737" spans="1:2" x14ac:dyDescent="0.25">
      <c r="A9737" s="62">
        <v>42281902</v>
      </c>
      <c r="B9737" s="63" t="s">
        <v>2420</v>
      </c>
    </row>
    <row r="9738" spans="1:2" x14ac:dyDescent="0.25">
      <c r="A9738" s="62">
        <v>42281903</v>
      </c>
      <c r="B9738" s="63" t="s">
        <v>3978</v>
      </c>
    </row>
    <row r="9739" spans="1:2" x14ac:dyDescent="0.25">
      <c r="A9739" s="62">
        <v>42281904</v>
      </c>
      <c r="B9739" s="63" t="s">
        <v>5101</v>
      </c>
    </row>
    <row r="9740" spans="1:2" x14ac:dyDescent="0.25">
      <c r="A9740" s="62">
        <v>42281905</v>
      </c>
      <c r="B9740" s="63" t="s">
        <v>9933</v>
      </c>
    </row>
    <row r="9741" spans="1:2" x14ac:dyDescent="0.25">
      <c r="A9741" s="62">
        <v>42281906</v>
      </c>
      <c r="B9741" s="63" t="s">
        <v>4672</v>
      </c>
    </row>
    <row r="9742" spans="1:2" x14ac:dyDescent="0.25">
      <c r="A9742" s="62">
        <v>42281907</v>
      </c>
      <c r="B9742" s="63" t="s">
        <v>9490</v>
      </c>
    </row>
    <row r="9743" spans="1:2" x14ac:dyDescent="0.25">
      <c r="A9743" s="62">
        <v>42281908</v>
      </c>
      <c r="B9743" s="63" t="s">
        <v>3189</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1930</v>
      </c>
    </row>
    <row r="9754" spans="1:2" x14ac:dyDescent="0.25">
      <c r="A9754" s="62">
        <v>42291603</v>
      </c>
      <c r="B9754" s="63" t="s">
        <v>5977</v>
      </c>
    </row>
    <row r="9755" spans="1:2" x14ac:dyDescent="0.25">
      <c r="A9755" s="62">
        <v>42291604</v>
      </c>
      <c r="B9755" s="63" t="s">
        <v>15401</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15598</v>
      </c>
    </row>
    <row r="9760" spans="1:2" x14ac:dyDescent="0.25">
      <c r="A9760" s="62">
        <v>42291609</v>
      </c>
      <c r="B9760" s="63" t="s">
        <v>5899</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7712</v>
      </c>
    </row>
    <row r="9769" spans="1:2" x14ac:dyDescent="0.25">
      <c r="A9769" s="62">
        <v>42291619</v>
      </c>
      <c r="B9769" s="63" t="s">
        <v>4218</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2756</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15823</v>
      </c>
    </row>
    <row r="9784" spans="1:2" x14ac:dyDescent="0.25">
      <c r="A9784" s="62">
        <v>42291709</v>
      </c>
      <c r="B9784" s="63" t="s">
        <v>13775</v>
      </c>
    </row>
    <row r="9785" spans="1:2" x14ac:dyDescent="0.25">
      <c r="A9785" s="62">
        <v>42291801</v>
      </c>
      <c r="B9785" s="63" t="s">
        <v>10330</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2241</v>
      </c>
    </row>
    <row r="9792" spans="1:2" x14ac:dyDescent="0.25">
      <c r="A9792" s="62">
        <v>42292102</v>
      </c>
      <c r="B9792" s="63" t="s">
        <v>16357</v>
      </c>
    </row>
    <row r="9793" spans="1:2" x14ac:dyDescent="0.25">
      <c r="A9793" s="62">
        <v>42292103</v>
      </c>
      <c r="B9793" s="63" t="s">
        <v>11986</v>
      </c>
    </row>
    <row r="9794" spans="1:2" x14ac:dyDescent="0.25">
      <c r="A9794" s="62">
        <v>42292201</v>
      </c>
      <c r="B9794" s="63" t="s">
        <v>2624</v>
      </c>
    </row>
    <row r="9795" spans="1:2" x14ac:dyDescent="0.25">
      <c r="A9795" s="62">
        <v>42292202</v>
      </c>
      <c r="B9795" s="63" t="s">
        <v>7007</v>
      </c>
    </row>
    <row r="9796" spans="1:2" x14ac:dyDescent="0.25">
      <c r="A9796" s="62">
        <v>42292203</v>
      </c>
      <c r="B9796" s="63" t="s">
        <v>2192</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2933</v>
      </c>
    </row>
    <row r="9803" spans="1:2" x14ac:dyDescent="0.25">
      <c r="A9803" s="62">
        <v>42292307</v>
      </c>
      <c r="B9803" s="63" t="s">
        <v>10989</v>
      </c>
    </row>
    <row r="9804" spans="1:2" x14ac:dyDescent="0.25">
      <c r="A9804" s="62">
        <v>42292401</v>
      </c>
      <c r="B9804" s="63" t="s">
        <v>14438</v>
      </c>
    </row>
    <row r="9805" spans="1:2" x14ac:dyDescent="0.25">
      <c r="A9805" s="62">
        <v>42292402</v>
      </c>
      <c r="B9805" s="63" t="s">
        <v>3377</v>
      </c>
    </row>
    <row r="9806" spans="1:2" x14ac:dyDescent="0.25">
      <c r="A9806" s="62">
        <v>42292403</v>
      </c>
      <c r="B9806" s="63" t="s">
        <v>625</v>
      </c>
    </row>
    <row r="9807" spans="1:2" x14ac:dyDescent="0.25">
      <c r="A9807" s="62">
        <v>42292501</v>
      </c>
      <c r="B9807" s="63" t="s">
        <v>13081</v>
      </c>
    </row>
    <row r="9808" spans="1:2" x14ac:dyDescent="0.25">
      <c r="A9808" s="62">
        <v>42292502</v>
      </c>
      <c r="B9808" s="63" t="s">
        <v>12045</v>
      </c>
    </row>
    <row r="9809" spans="1:2" x14ac:dyDescent="0.25">
      <c r="A9809" s="62">
        <v>42292503</v>
      </c>
      <c r="B9809" s="63" t="s">
        <v>8640</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15157</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2216</v>
      </c>
    </row>
    <row r="9830" spans="1:2" x14ac:dyDescent="0.25">
      <c r="A9830" s="62">
        <v>42293004</v>
      </c>
      <c r="B9830" s="63" t="s">
        <v>3484</v>
      </c>
    </row>
    <row r="9831" spans="1:2" x14ac:dyDescent="0.25">
      <c r="A9831" s="62">
        <v>42293005</v>
      </c>
      <c r="B9831" s="63" t="s">
        <v>6313</v>
      </c>
    </row>
    <row r="9832" spans="1:2" x14ac:dyDescent="0.25">
      <c r="A9832" s="62">
        <v>42293006</v>
      </c>
      <c r="B9832" s="63" t="s">
        <v>5646</v>
      </c>
    </row>
    <row r="9833" spans="1:2" x14ac:dyDescent="0.25">
      <c r="A9833" s="62">
        <v>42293101</v>
      </c>
      <c r="B9833" s="63" t="s">
        <v>10924</v>
      </c>
    </row>
    <row r="9834" spans="1:2" x14ac:dyDescent="0.25">
      <c r="A9834" s="62">
        <v>42293102</v>
      </c>
      <c r="B9834" s="63" t="s">
        <v>4972</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9699</v>
      </c>
    </row>
    <row r="9843" spans="1:2" x14ac:dyDescent="0.25">
      <c r="A9843" s="62">
        <v>42293111</v>
      </c>
      <c r="B9843" s="63" t="s">
        <v>2130</v>
      </c>
    </row>
    <row r="9844" spans="1:2" x14ac:dyDescent="0.25">
      <c r="A9844" s="62">
        <v>42293112</v>
      </c>
      <c r="B9844" s="63" t="s">
        <v>4600</v>
      </c>
    </row>
    <row r="9845" spans="1:2" x14ac:dyDescent="0.25">
      <c r="A9845" s="62">
        <v>42293113</v>
      </c>
      <c r="B9845" s="63" t="s">
        <v>6447</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4875</v>
      </c>
    </row>
    <row r="9852" spans="1:2" x14ac:dyDescent="0.25">
      <c r="A9852" s="62">
        <v>42293120</v>
      </c>
      <c r="B9852" s="63" t="s">
        <v>12129</v>
      </c>
    </row>
    <row r="9853" spans="1:2" x14ac:dyDescent="0.25">
      <c r="A9853" s="62">
        <v>42293121</v>
      </c>
      <c r="B9853" s="63" t="s">
        <v>2208</v>
      </c>
    </row>
    <row r="9854" spans="1:2" x14ac:dyDescent="0.25">
      <c r="A9854" s="62">
        <v>42293122</v>
      </c>
      <c r="B9854" s="63" t="s">
        <v>8790</v>
      </c>
    </row>
    <row r="9855" spans="1:2" x14ac:dyDescent="0.25">
      <c r="A9855" s="62">
        <v>42293123</v>
      </c>
      <c r="B9855" s="63" t="s">
        <v>13544</v>
      </c>
    </row>
    <row r="9856" spans="1:2" x14ac:dyDescent="0.25">
      <c r="A9856" s="62">
        <v>42293124</v>
      </c>
      <c r="B9856" s="63" t="s">
        <v>15447</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4736</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4903</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8677</v>
      </c>
    </row>
    <row r="9885" spans="1:2" x14ac:dyDescent="0.25">
      <c r="A9885" s="62">
        <v>42293503</v>
      </c>
      <c r="B9885" s="63" t="s">
        <v>12817</v>
      </c>
    </row>
    <row r="9886" spans="1:2" x14ac:dyDescent="0.25">
      <c r="A9886" s="62">
        <v>42293504</v>
      </c>
      <c r="B9886" s="63" t="s">
        <v>14132</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8587</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2450</v>
      </c>
    </row>
    <row r="9897" spans="1:2" x14ac:dyDescent="0.25">
      <c r="A9897" s="62">
        <v>42293703</v>
      </c>
      <c r="B9897" s="63" t="s">
        <v>2269</v>
      </c>
    </row>
    <row r="9898" spans="1:2" x14ac:dyDescent="0.25">
      <c r="A9898" s="62">
        <v>42293801</v>
      </c>
      <c r="B9898" s="63" t="s">
        <v>18315</v>
      </c>
    </row>
    <row r="9899" spans="1:2" x14ac:dyDescent="0.25">
      <c r="A9899" s="62">
        <v>42293802</v>
      </c>
      <c r="B9899" s="63" t="s">
        <v>3938</v>
      </c>
    </row>
    <row r="9900" spans="1:2" x14ac:dyDescent="0.25">
      <c r="A9900" s="62">
        <v>42293803</v>
      </c>
      <c r="B9900" s="63" t="s">
        <v>14193</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2064</v>
      </c>
    </row>
    <row r="9910" spans="1:2" x14ac:dyDescent="0.25">
      <c r="A9910" s="62">
        <v>42294201</v>
      </c>
      <c r="B9910" s="63" t="s">
        <v>7372</v>
      </c>
    </row>
    <row r="9911" spans="1:2" x14ac:dyDescent="0.25">
      <c r="A9911" s="62">
        <v>42294202</v>
      </c>
      <c r="B9911" s="63" t="s">
        <v>7837</v>
      </c>
    </row>
    <row r="9912" spans="1:2" x14ac:dyDescent="0.25">
      <c r="A9912" s="62">
        <v>42294203</v>
      </c>
      <c r="B9912" s="63" t="s">
        <v>4048</v>
      </c>
    </row>
    <row r="9913" spans="1:2" x14ac:dyDescent="0.25">
      <c r="A9913" s="62">
        <v>42294204</v>
      </c>
      <c r="B9913" s="63" t="s">
        <v>4847</v>
      </c>
    </row>
    <row r="9914" spans="1:2" x14ac:dyDescent="0.25">
      <c r="A9914" s="62">
        <v>42294205</v>
      </c>
      <c r="B9914" s="63" t="s">
        <v>17935</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14870</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7296</v>
      </c>
    </row>
    <row r="9937" spans="1:2" x14ac:dyDescent="0.25">
      <c r="A9937" s="62">
        <v>42294402</v>
      </c>
      <c r="B9937" s="63" t="s">
        <v>13185</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4900</v>
      </c>
    </row>
    <row r="9947" spans="1:2" x14ac:dyDescent="0.25">
      <c r="A9947" s="62">
        <v>42294510</v>
      </c>
      <c r="B9947" s="63" t="s">
        <v>8451</v>
      </c>
    </row>
    <row r="9948" spans="1:2" x14ac:dyDescent="0.25">
      <c r="A9948" s="62">
        <v>42294511</v>
      </c>
      <c r="B9948" s="63" t="s">
        <v>15563</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2695</v>
      </c>
    </row>
    <row r="9957" spans="1:2" x14ac:dyDescent="0.25">
      <c r="A9957" s="62">
        <v>42294520</v>
      </c>
      <c r="B9957" s="63" t="s">
        <v>9798</v>
      </c>
    </row>
    <row r="9958" spans="1:2" x14ac:dyDescent="0.25">
      <c r="A9958" s="62">
        <v>42294521</v>
      </c>
      <c r="B9958" s="63" t="s">
        <v>8309</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2392</v>
      </c>
    </row>
    <row r="9975" spans="1:2" x14ac:dyDescent="0.25">
      <c r="A9975" s="62">
        <v>42294705</v>
      </c>
      <c r="B9975" s="63" t="s">
        <v>13379</v>
      </c>
    </row>
    <row r="9976" spans="1:2" x14ac:dyDescent="0.25">
      <c r="A9976" s="62">
        <v>42294706</v>
      </c>
      <c r="B9976" s="63" t="s">
        <v>4472</v>
      </c>
    </row>
    <row r="9977" spans="1:2" x14ac:dyDescent="0.25">
      <c r="A9977" s="62">
        <v>42294707</v>
      </c>
      <c r="B9977" s="63" t="s">
        <v>13882</v>
      </c>
    </row>
    <row r="9978" spans="1:2" x14ac:dyDescent="0.25">
      <c r="A9978" s="62">
        <v>42294708</v>
      </c>
      <c r="B9978" s="63" t="s">
        <v>15314</v>
      </c>
    </row>
    <row r="9979" spans="1:2" x14ac:dyDescent="0.25">
      <c r="A9979" s="62">
        <v>42294709</v>
      </c>
      <c r="B9979" s="63" t="s">
        <v>18510</v>
      </c>
    </row>
    <row r="9980" spans="1:2" x14ac:dyDescent="0.25">
      <c r="A9980" s="62">
        <v>42294710</v>
      </c>
      <c r="B9980" s="63" t="s">
        <v>6846</v>
      </c>
    </row>
    <row r="9981" spans="1:2" x14ac:dyDescent="0.25">
      <c r="A9981" s="62">
        <v>42294711</v>
      </c>
      <c r="B9981" s="63" t="s">
        <v>16349</v>
      </c>
    </row>
    <row r="9982" spans="1:2" x14ac:dyDescent="0.25">
      <c r="A9982" s="62">
        <v>42294712</v>
      </c>
      <c r="B9982" s="63" t="s">
        <v>4929</v>
      </c>
    </row>
    <row r="9983" spans="1:2" x14ac:dyDescent="0.25">
      <c r="A9983" s="62">
        <v>42294713</v>
      </c>
      <c r="B9983" s="63" t="s">
        <v>7022</v>
      </c>
    </row>
    <row r="9984" spans="1:2" x14ac:dyDescent="0.25">
      <c r="A9984" s="62">
        <v>42294714</v>
      </c>
      <c r="B9984" s="63" t="s">
        <v>10715</v>
      </c>
    </row>
    <row r="9985" spans="1:2" x14ac:dyDescent="0.25">
      <c r="A9985" s="62">
        <v>42294715</v>
      </c>
      <c r="B9985" s="63" t="s">
        <v>15882</v>
      </c>
    </row>
    <row r="9986" spans="1:2" x14ac:dyDescent="0.25">
      <c r="A9986" s="62">
        <v>42294716</v>
      </c>
      <c r="B9986" s="63" t="s">
        <v>14336</v>
      </c>
    </row>
    <row r="9987" spans="1:2" x14ac:dyDescent="0.25">
      <c r="A9987" s="62">
        <v>42294717</v>
      </c>
      <c r="B9987" s="63" t="s">
        <v>5439</v>
      </c>
    </row>
    <row r="9988" spans="1:2" x14ac:dyDescent="0.25">
      <c r="A9988" s="62">
        <v>42294718</v>
      </c>
      <c r="B9988" s="63" t="s">
        <v>3387</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2173</v>
      </c>
    </row>
    <row r="9993" spans="1:2" x14ac:dyDescent="0.25">
      <c r="A9993" s="62">
        <v>42294801</v>
      </c>
      <c r="B9993" s="63" t="s">
        <v>3110</v>
      </c>
    </row>
    <row r="9994" spans="1:2" x14ac:dyDescent="0.25">
      <c r="A9994" s="62">
        <v>42294802</v>
      </c>
      <c r="B9994" s="63" t="s">
        <v>7762</v>
      </c>
    </row>
    <row r="9995" spans="1:2" x14ac:dyDescent="0.25">
      <c r="A9995" s="62">
        <v>42294803</v>
      </c>
      <c r="B9995" s="63" t="s">
        <v>17617</v>
      </c>
    </row>
    <row r="9996" spans="1:2" x14ac:dyDescent="0.25">
      <c r="A9996" s="62">
        <v>42294804</v>
      </c>
      <c r="B9996" s="63" t="s">
        <v>15250</v>
      </c>
    </row>
    <row r="9997" spans="1:2" x14ac:dyDescent="0.25">
      <c r="A9997" s="62">
        <v>42294805</v>
      </c>
      <c r="B9997" s="63" t="s">
        <v>8991</v>
      </c>
    </row>
    <row r="9998" spans="1:2" x14ac:dyDescent="0.25">
      <c r="A9998" s="62">
        <v>42294806</v>
      </c>
      <c r="B9998" s="63" t="s">
        <v>7803</v>
      </c>
    </row>
    <row r="9999" spans="1:2" x14ac:dyDescent="0.25">
      <c r="A9999" s="62">
        <v>42294807</v>
      </c>
      <c r="B9999" s="63" t="s">
        <v>4581</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3655</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2059</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14226</v>
      </c>
    </row>
    <row r="10022" spans="1:2" x14ac:dyDescent="0.25">
      <c r="A10022" s="62">
        <v>42294922</v>
      </c>
      <c r="B10022" s="63" t="s">
        <v>8661</v>
      </c>
    </row>
    <row r="10023" spans="1:2" x14ac:dyDescent="0.25">
      <c r="A10023" s="62">
        <v>42294923</v>
      </c>
      <c r="B10023" s="63" t="s">
        <v>14239</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13997</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4504</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15338</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15659</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7896</v>
      </c>
    </row>
    <row r="10081" spans="1:2" x14ac:dyDescent="0.25">
      <c r="A10081" s="62">
        <v>42295110</v>
      </c>
      <c r="B10081" s="63" t="s">
        <v>13220</v>
      </c>
    </row>
    <row r="10082" spans="1:2" x14ac:dyDescent="0.25">
      <c r="A10082" s="62">
        <v>42295111</v>
      </c>
      <c r="B10082" s="63" t="s">
        <v>12821</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5116</v>
      </c>
    </row>
    <row r="10092" spans="1:2" x14ac:dyDescent="0.25">
      <c r="A10092" s="62">
        <v>42295121</v>
      </c>
      <c r="B10092" s="63" t="s">
        <v>10550</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5680</v>
      </c>
    </row>
    <row r="10101" spans="1:2" x14ac:dyDescent="0.25">
      <c r="A10101" s="62">
        <v>42295130</v>
      </c>
      <c r="B10101" s="63" t="s">
        <v>14872</v>
      </c>
    </row>
    <row r="10102" spans="1:2" x14ac:dyDescent="0.25">
      <c r="A10102" s="62">
        <v>42295131</v>
      </c>
      <c r="B10102" s="63" t="s">
        <v>4601</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4920</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10732</v>
      </c>
    </row>
    <row r="10127" spans="1:2" x14ac:dyDescent="0.25">
      <c r="A10127" s="62">
        <v>42295402</v>
      </c>
      <c r="B10127" s="63" t="s">
        <v>5213</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14559</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7321</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16106</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16092</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8221</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5057</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6698</v>
      </c>
    </row>
    <row r="10210" spans="1:2" x14ac:dyDescent="0.25">
      <c r="A10210" s="62">
        <v>42311502</v>
      </c>
      <c r="B10210" s="63" t="s">
        <v>3161</v>
      </c>
    </row>
    <row r="10211" spans="1:2" x14ac:dyDescent="0.25">
      <c r="A10211" s="62">
        <v>42311503</v>
      </c>
      <c r="B10211" s="63" t="s">
        <v>8610</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4925</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15458</v>
      </c>
    </row>
    <row r="10248" spans="1:2" x14ac:dyDescent="0.25">
      <c r="A10248" s="62">
        <v>42311704</v>
      </c>
      <c r="B10248" s="63" t="s">
        <v>4616</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5202</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10961</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5413</v>
      </c>
    </row>
    <row r="10300" spans="1:2" x14ac:dyDescent="0.25">
      <c r="A10300" s="62">
        <v>42312311</v>
      </c>
      <c r="B10300" s="63" t="s">
        <v>9385</v>
      </c>
    </row>
    <row r="10301" spans="1:2" x14ac:dyDescent="0.25">
      <c r="A10301" s="62">
        <v>42312312</v>
      </c>
      <c r="B10301" s="63" t="s">
        <v>4856</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14204</v>
      </c>
    </row>
    <row r="10306" spans="1:2" x14ac:dyDescent="0.25">
      <c r="A10306" s="62">
        <v>42312501</v>
      </c>
      <c r="B10306" s="63" t="s">
        <v>8034</v>
      </c>
    </row>
    <row r="10307" spans="1:2" x14ac:dyDescent="0.25">
      <c r="A10307" s="62">
        <v>42312502</v>
      </c>
      <c r="B10307" s="63" t="s">
        <v>3680</v>
      </c>
    </row>
    <row r="10308" spans="1:2" x14ac:dyDescent="0.25">
      <c r="A10308" s="62">
        <v>42312503</v>
      </c>
      <c r="B10308" s="63" t="s">
        <v>8159</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4551</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4707</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8088</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16099</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13715</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8932</v>
      </c>
    </row>
    <row r="10409" spans="1:2" x14ac:dyDescent="0.25">
      <c r="A10409" s="62">
        <v>43201903</v>
      </c>
      <c r="B10409" s="63" t="s">
        <v>2044</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4653</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8488</v>
      </c>
    </row>
    <row r="10416" spans="1:2" x14ac:dyDescent="0.25">
      <c r="A10416" s="62">
        <v>43202102</v>
      </c>
      <c r="B10416" s="63" t="s">
        <v>4423</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4652</v>
      </c>
    </row>
    <row r="10443" spans="1:2" x14ac:dyDescent="0.25">
      <c r="A10443" s="62">
        <v>43211511</v>
      </c>
      <c r="B10443" s="63" t="s">
        <v>2121</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3683</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3957</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15045</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10982</v>
      </c>
    </row>
    <row r="10516" spans="1:2" x14ac:dyDescent="0.25">
      <c r="A10516" s="62">
        <v>43221520</v>
      </c>
      <c r="B10516" s="63" t="s">
        <v>13440</v>
      </c>
    </row>
    <row r="10517" spans="1:2" x14ac:dyDescent="0.25">
      <c r="A10517" s="62">
        <v>43221521</v>
      </c>
      <c r="B10517" s="63" t="s">
        <v>7874</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15943</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4958</v>
      </c>
    </row>
    <row r="10563" spans="1:2" x14ac:dyDescent="0.25">
      <c r="A10563" s="62">
        <v>43222608</v>
      </c>
      <c r="B10563" s="63" t="s">
        <v>8565</v>
      </c>
    </row>
    <row r="10564" spans="1:2" x14ac:dyDescent="0.25">
      <c r="A10564" s="62">
        <v>43222609</v>
      </c>
      <c r="B10564" s="63" t="s">
        <v>14484</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4841</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7545</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2610</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2209</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13119</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3856</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9324</v>
      </c>
    </row>
    <row r="10650" spans="1:2" x14ac:dyDescent="0.25">
      <c r="A10650" s="62">
        <v>43232002</v>
      </c>
      <c r="B10650" s="63" t="s">
        <v>15344</v>
      </c>
    </row>
    <row r="10651" spans="1:2" x14ac:dyDescent="0.25">
      <c r="A10651" s="62">
        <v>43232003</v>
      </c>
      <c r="B10651" s="63" t="s">
        <v>7965</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2094</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4478</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4207</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3103</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4480</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4531</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4821</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16033</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2947</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12164</v>
      </c>
    </row>
    <row r="10818" spans="1:2" x14ac:dyDescent="0.25">
      <c r="A10818" s="62">
        <v>44102108</v>
      </c>
      <c r="B10818" s="63" t="s">
        <v>13224</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5552</v>
      </c>
    </row>
    <row r="10822" spans="1:2" x14ac:dyDescent="0.25">
      <c r="A10822" s="62">
        <v>44102301</v>
      </c>
      <c r="B10822" s="63" t="s">
        <v>11097</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3675</v>
      </c>
    </row>
    <row r="10838" spans="1:2" x14ac:dyDescent="0.25">
      <c r="A10838" s="62">
        <v>44102412</v>
      </c>
      <c r="B10838" s="63" t="s">
        <v>13703</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2969</v>
      </c>
    </row>
    <row r="10857" spans="1:2" x14ac:dyDescent="0.25">
      <c r="A10857" s="62">
        <v>44102906</v>
      </c>
      <c r="B10857" s="63" t="s">
        <v>5150</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4640</v>
      </c>
    </row>
    <row r="10888" spans="1:2" x14ac:dyDescent="0.25">
      <c r="A10888" s="62">
        <v>44103121</v>
      </c>
      <c r="B10888" s="63" t="s">
        <v>8018</v>
      </c>
    </row>
    <row r="10889" spans="1:2" x14ac:dyDescent="0.25">
      <c r="A10889" s="62">
        <v>44103122</v>
      </c>
      <c r="B10889" s="63" t="s">
        <v>2842</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4618</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5238</v>
      </c>
    </row>
    <row r="10896" spans="1:2" x14ac:dyDescent="0.25">
      <c r="A10896" s="62">
        <v>44103503</v>
      </c>
      <c r="B10896" s="63" t="s">
        <v>15365</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9565</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2007</v>
      </c>
    </row>
    <row r="10941" spans="1:2" x14ac:dyDescent="0.25">
      <c r="A10941" s="62">
        <v>44111807</v>
      </c>
      <c r="B10941" s="63" t="s">
        <v>4738</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15998</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8162</v>
      </c>
    </row>
    <row r="10996" spans="1:2" x14ac:dyDescent="0.25">
      <c r="A10996" s="62">
        <v>44121628</v>
      </c>
      <c r="B10996" s="63" t="s">
        <v>3268</v>
      </c>
    </row>
    <row r="10997" spans="1:2" x14ac:dyDescent="0.25">
      <c r="A10997" s="62">
        <v>44121630</v>
      </c>
      <c r="B10997" s="63" t="s">
        <v>8381</v>
      </c>
    </row>
    <row r="10998" spans="1:2" x14ac:dyDescent="0.25">
      <c r="A10998" s="62">
        <v>44121631</v>
      </c>
      <c r="B10998" s="63" t="s">
        <v>4015</v>
      </c>
    </row>
    <row r="10999" spans="1:2" x14ac:dyDescent="0.25">
      <c r="A10999" s="62">
        <v>44121632</v>
      </c>
      <c r="B10999" s="63" t="s">
        <v>13262</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13770</v>
      </c>
    </row>
    <row r="11011" spans="1:2" x14ac:dyDescent="0.25">
      <c r="A11011" s="62">
        <v>44121709</v>
      </c>
      <c r="B11011" s="63" t="s">
        <v>4508</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1791</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4820</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12469</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5417</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10465</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4937</v>
      </c>
    </row>
    <row r="11092" spans="1:2" x14ac:dyDescent="0.25">
      <c r="A11092" s="62">
        <v>45101604</v>
      </c>
      <c r="B11092" s="63" t="s">
        <v>18635</v>
      </c>
    </row>
    <row r="11093" spans="1:2" x14ac:dyDescent="0.25">
      <c r="A11093" s="62">
        <v>45101606</v>
      </c>
      <c r="B11093" s="63" t="s">
        <v>5005</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4115</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14896</v>
      </c>
    </row>
    <row r="11104" spans="1:2" x14ac:dyDescent="0.25">
      <c r="A11104" s="62">
        <v>45101706</v>
      </c>
      <c r="B11104" s="63" t="s">
        <v>5123</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13317</v>
      </c>
    </row>
    <row r="11114" spans="1:2" x14ac:dyDescent="0.25">
      <c r="A11114" s="62">
        <v>45101808</v>
      </c>
      <c r="B11114" s="63" t="s">
        <v>8334</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8386</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14848</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2092</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7466</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5298</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5059</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7768</v>
      </c>
    </row>
    <row r="11196" spans="1:2" x14ac:dyDescent="0.25">
      <c r="A11196" s="62">
        <v>45121612</v>
      </c>
      <c r="B11196" s="63" t="s">
        <v>3880</v>
      </c>
    </row>
    <row r="11197" spans="1:2" x14ac:dyDescent="0.25">
      <c r="A11197" s="62">
        <v>45121613</v>
      </c>
      <c r="B11197" s="63" t="s">
        <v>6345</v>
      </c>
    </row>
    <row r="11198" spans="1:2" x14ac:dyDescent="0.25">
      <c r="A11198" s="62">
        <v>45121614</v>
      </c>
      <c r="B11198" s="63" t="s">
        <v>13257</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8031</v>
      </c>
    </row>
    <row r="11205" spans="1:2" x14ac:dyDescent="0.25">
      <c r="A11205" s="62">
        <v>45121621</v>
      </c>
      <c r="B11205" s="63" t="s">
        <v>15953</v>
      </c>
    </row>
    <row r="11206" spans="1:2" x14ac:dyDescent="0.25">
      <c r="A11206" s="62">
        <v>45121622</v>
      </c>
      <c r="B11206" s="63" t="s">
        <v>10819</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4843</v>
      </c>
    </row>
    <row r="11212" spans="1:2" x14ac:dyDescent="0.25">
      <c r="A11212" s="62">
        <v>45121705</v>
      </c>
      <c r="B11212" s="63" t="s">
        <v>10331</v>
      </c>
    </row>
    <row r="11213" spans="1:2" x14ac:dyDescent="0.25">
      <c r="A11213" s="62">
        <v>45121706</v>
      </c>
      <c r="B11213" s="63" t="s">
        <v>4981</v>
      </c>
    </row>
    <row r="11214" spans="1:2" x14ac:dyDescent="0.25">
      <c r="A11214" s="62">
        <v>45121801</v>
      </c>
      <c r="B11214" s="63" t="s">
        <v>16290</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4402</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15854</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16038</v>
      </c>
    </row>
    <row r="11253" spans="1:2" x14ac:dyDescent="0.25">
      <c r="A11253" s="62">
        <v>46111801</v>
      </c>
      <c r="B11253" s="63" t="s">
        <v>9521</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9292</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10983</v>
      </c>
    </row>
    <row r="11273" spans="1:2" x14ac:dyDescent="0.25">
      <c r="A11273" s="62">
        <v>46131503</v>
      </c>
      <c r="B11273" s="63" t="s">
        <v>7860</v>
      </c>
    </row>
    <row r="11274" spans="1:2" x14ac:dyDescent="0.25">
      <c r="A11274" s="62">
        <v>46131504</v>
      </c>
      <c r="B11274" s="63" t="s">
        <v>9308</v>
      </c>
    </row>
    <row r="11275" spans="1:2" x14ac:dyDescent="0.25">
      <c r="A11275" s="62">
        <v>46131505</v>
      </c>
      <c r="B11275" s="63" t="s">
        <v>5070</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3926</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9000</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10421</v>
      </c>
    </row>
    <row r="11304" spans="1:2" x14ac:dyDescent="0.25">
      <c r="A11304" s="62">
        <v>46151711</v>
      </c>
      <c r="B11304" s="63" t="s">
        <v>13205</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10491</v>
      </c>
    </row>
    <row r="11313" spans="1:2" x14ac:dyDescent="0.25">
      <c r="A11313" s="62">
        <v>46161505</v>
      </c>
      <c r="B11313" s="63" t="s">
        <v>13880</v>
      </c>
    </row>
    <row r="11314" spans="1:2" x14ac:dyDescent="0.25">
      <c r="A11314" s="62">
        <v>46161506</v>
      </c>
      <c r="B11314" s="63" t="s">
        <v>10193</v>
      </c>
    </row>
    <row r="11315" spans="1:2" x14ac:dyDescent="0.25">
      <c r="A11315" s="62">
        <v>46161507</v>
      </c>
      <c r="B11315" s="63" t="s">
        <v>15158</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7891</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15380</v>
      </c>
    </row>
    <row r="11337" spans="1:2" x14ac:dyDescent="0.25">
      <c r="A11337" s="62">
        <v>46171515</v>
      </c>
      <c r="B11337" s="63" t="s">
        <v>6018</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4741</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7858</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15028</v>
      </c>
    </row>
    <row r="11375" spans="1:2" x14ac:dyDescent="0.25">
      <c r="A11375" s="62">
        <v>46181525</v>
      </c>
      <c r="B11375" s="63" t="s">
        <v>5412</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7347</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4030</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4266</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2376</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5362</v>
      </c>
    </row>
    <row r="11446" spans="1:2" x14ac:dyDescent="0.25">
      <c r="A11446" s="62">
        <v>46191502</v>
      </c>
      <c r="B11446" s="63" t="s">
        <v>4534</v>
      </c>
    </row>
    <row r="11447" spans="1:2" x14ac:dyDescent="0.25">
      <c r="A11447" s="62">
        <v>46191503</v>
      </c>
      <c r="B11447" s="63" t="s">
        <v>2665</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16041</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4726</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4483</v>
      </c>
    </row>
    <row r="11480" spans="1:2" x14ac:dyDescent="0.25">
      <c r="A11480" s="62">
        <v>47101523</v>
      </c>
      <c r="B11480" s="63" t="s">
        <v>5034</v>
      </c>
    </row>
    <row r="11481" spans="1:2" x14ac:dyDescent="0.25">
      <c r="A11481" s="62">
        <v>47101524</v>
      </c>
      <c r="B11481" s="63" t="s">
        <v>14492</v>
      </c>
    </row>
    <row r="11482" spans="1:2" x14ac:dyDescent="0.25">
      <c r="A11482" s="62">
        <v>47101525</v>
      </c>
      <c r="B11482" s="63" t="s">
        <v>2176</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8761</v>
      </c>
    </row>
    <row r="11550" spans="1:2" x14ac:dyDescent="0.25">
      <c r="A11550" s="62">
        <v>47121811</v>
      </c>
      <c r="B11550" s="63" t="s">
        <v>13709</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14623</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5225</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4794</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5260</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5313</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15572</v>
      </c>
    </row>
    <row r="11634" spans="1:2" x14ac:dyDescent="0.25">
      <c r="A11634" s="62">
        <v>48101503</v>
      </c>
      <c r="B11634" s="63" t="s">
        <v>9980</v>
      </c>
    </row>
    <row r="11635" spans="1:2" x14ac:dyDescent="0.25">
      <c r="A11635" s="62">
        <v>48101504</v>
      </c>
      <c r="B11635" s="63" t="s">
        <v>4675</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15136</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4506</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11353</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8327</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4512</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4231</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13221</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4390</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8074</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4129</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2731</v>
      </c>
    </row>
    <row r="11774" spans="1:2" x14ac:dyDescent="0.25">
      <c r="A11774" s="62">
        <v>49101603</v>
      </c>
      <c r="B11774" s="63" t="s">
        <v>4615</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4744</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14857</v>
      </c>
    </row>
    <row r="11800" spans="1:2" x14ac:dyDescent="0.25">
      <c r="A11800" s="62">
        <v>49121601</v>
      </c>
      <c r="B11800" s="63" t="s">
        <v>3705</v>
      </c>
    </row>
    <row r="11801" spans="1:2" x14ac:dyDescent="0.25">
      <c r="A11801" s="62">
        <v>49121602</v>
      </c>
      <c r="B11801" s="63" t="s">
        <v>14157</v>
      </c>
    </row>
    <row r="11802" spans="1:2" x14ac:dyDescent="0.25">
      <c r="A11802" s="62">
        <v>49121603</v>
      </c>
      <c r="B11802" s="63" t="s">
        <v>9781</v>
      </c>
    </row>
    <row r="11803" spans="1:2" x14ac:dyDescent="0.25">
      <c r="A11803" s="62">
        <v>49131501</v>
      </c>
      <c r="B11803" s="63" t="s">
        <v>4886</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4986</v>
      </c>
    </row>
    <row r="11807" spans="1:2" x14ac:dyDescent="0.25">
      <c r="A11807" s="62">
        <v>49131505</v>
      </c>
      <c r="B11807" s="63" t="s">
        <v>15589</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15630</v>
      </c>
    </row>
    <row r="11830" spans="1:2" x14ac:dyDescent="0.25">
      <c r="A11830" s="62">
        <v>49151502</v>
      </c>
      <c r="B11830" s="63" t="s">
        <v>4021</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5025</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2516</v>
      </c>
    </row>
    <row r="11844" spans="1:2" x14ac:dyDescent="0.25">
      <c r="A11844" s="62">
        <v>49161508</v>
      </c>
      <c r="B11844" s="63" t="s">
        <v>8460</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2419</v>
      </c>
    </row>
    <row r="11849" spans="1:2" x14ac:dyDescent="0.25">
      <c r="A11849" s="62">
        <v>49161513</v>
      </c>
      <c r="B11849" s="63" t="s">
        <v>3252</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7627</v>
      </c>
    </row>
    <row r="11862" spans="1:2" x14ac:dyDescent="0.25">
      <c r="A11862" s="62">
        <v>49161526</v>
      </c>
      <c r="B11862" s="63" t="s">
        <v>15754</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15105</v>
      </c>
    </row>
    <row r="11927" spans="1:2" x14ac:dyDescent="0.25">
      <c r="A11927" s="62">
        <v>49201503</v>
      </c>
      <c r="B11927" s="63" t="s">
        <v>4313</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8109</v>
      </c>
    </row>
    <row r="11948" spans="1:2" x14ac:dyDescent="0.25">
      <c r="A11948" s="62">
        <v>49211604</v>
      </c>
      <c r="B11948" s="63" t="s">
        <v>13410</v>
      </c>
    </row>
    <row r="11949" spans="1:2" x14ac:dyDescent="0.25">
      <c r="A11949" s="62">
        <v>49211605</v>
      </c>
      <c r="B11949" s="63" t="s">
        <v>4496</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4635</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4921</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4632</v>
      </c>
    </row>
    <row r="12001" spans="1:2" x14ac:dyDescent="0.25">
      <c r="A12001" s="62">
        <v>50101541</v>
      </c>
      <c r="B12001" s="63" t="s">
        <v>3502</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4947</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14831</v>
      </c>
    </row>
    <row r="12019" spans="1:2" x14ac:dyDescent="0.25">
      <c r="A12019" s="62">
        <v>50121539</v>
      </c>
      <c r="B12019" s="63" t="s">
        <v>3959</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4470</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4420</v>
      </c>
    </row>
    <row r="12059" spans="1:2" x14ac:dyDescent="0.25">
      <c r="A12059" s="62">
        <v>50171830</v>
      </c>
      <c r="B12059" s="63" t="s">
        <v>4948</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5449</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10173</v>
      </c>
    </row>
    <row r="12094" spans="1:2" x14ac:dyDescent="0.25">
      <c r="A12094" s="62">
        <v>50192402</v>
      </c>
      <c r="B12094" s="63" t="s">
        <v>13786</v>
      </c>
    </row>
    <row r="12095" spans="1:2" x14ac:dyDescent="0.25">
      <c r="A12095" s="62">
        <v>50192403</v>
      </c>
      <c r="B12095" s="63" t="s">
        <v>2377</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4481</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14456</v>
      </c>
    </row>
    <row r="12106" spans="1:2" x14ac:dyDescent="0.25">
      <c r="A12106" s="62">
        <v>50192703</v>
      </c>
      <c r="B12106" s="63" t="s">
        <v>10420</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8412</v>
      </c>
    </row>
    <row r="12112" spans="1:2" x14ac:dyDescent="0.25">
      <c r="A12112" s="62">
        <v>50193001</v>
      </c>
      <c r="B12112" s="63" t="s">
        <v>4500</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15623</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4373</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4409</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15390</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4552</v>
      </c>
    </row>
    <row r="12181" spans="1:2" x14ac:dyDescent="0.25">
      <c r="A12181" s="62">
        <v>51101522</v>
      </c>
      <c r="B12181" s="63" t="s">
        <v>6735</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8703</v>
      </c>
    </row>
    <row r="12200" spans="1:2" x14ac:dyDescent="0.25">
      <c r="A12200" s="62">
        <v>51101542</v>
      </c>
      <c r="B12200" s="63" t="s">
        <v>4114</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10116</v>
      </c>
    </row>
    <row r="12204" spans="1:2" x14ac:dyDescent="0.25">
      <c r="A12204" s="62">
        <v>51101546</v>
      </c>
      <c r="B12204" s="63" t="s">
        <v>2168</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4743</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5290</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8136</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10081</v>
      </c>
    </row>
    <row r="12288" spans="1:2" x14ac:dyDescent="0.25">
      <c r="A12288" s="62">
        <v>51101711</v>
      </c>
      <c r="B12288" s="63" t="s">
        <v>15619</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4800</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9647</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15262</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2072</v>
      </c>
    </row>
    <row r="12318" spans="1:2" x14ac:dyDescent="0.25">
      <c r="A12318" s="62">
        <v>51101821</v>
      </c>
      <c r="B12318" s="63" t="s">
        <v>8545</v>
      </c>
    </row>
    <row r="12319" spans="1:2" x14ac:dyDescent="0.25">
      <c r="A12319" s="62">
        <v>51101824</v>
      </c>
      <c r="B12319" s="63" t="s">
        <v>4497</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4831</v>
      </c>
    </row>
    <row r="12327" spans="1:2" x14ac:dyDescent="0.25">
      <c r="A12327" s="62">
        <v>51101832</v>
      </c>
      <c r="B12327" s="63" t="s">
        <v>13179</v>
      </c>
    </row>
    <row r="12328" spans="1:2" x14ac:dyDescent="0.25">
      <c r="A12328" s="62">
        <v>51101834</v>
      </c>
      <c r="B12328" s="63" t="s">
        <v>8432</v>
      </c>
    </row>
    <row r="12329" spans="1:2" x14ac:dyDescent="0.25">
      <c r="A12329" s="62">
        <v>51101835</v>
      </c>
      <c r="B12329" s="63" t="s">
        <v>2406</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4525</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3121</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5151</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13238</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14324</v>
      </c>
    </row>
    <row r="12385" spans="1:2" x14ac:dyDescent="0.25">
      <c r="A12385" s="62">
        <v>51102321</v>
      </c>
      <c r="B12385" s="63" t="s">
        <v>4146</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4067</v>
      </c>
    </row>
    <row r="12396" spans="1:2" x14ac:dyDescent="0.25">
      <c r="A12396" s="62">
        <v>51102332</v>
      </c>
      <c r="B12396" s="63" t="s">
        <v>2165</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2404</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14632</v>
      </c>
    </row>
    <row r="12426" spans="1:2" x14ac:dyDescent="0.25">
      <c r="A12426" s="62">
        <v>51102721</v>
      </c>
      <c r="B12426" s="63" t="s">
        <v>8358</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15057</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15802</v>
      </c>
    </row>
    <row r="12454" spans="1:2" x14ac:dyDescent="0.25">
      <c r="A12454" s="62">
        <v>51111519</v>
      </c>
      <c r="B12454" s="63" t="s">
        <v>4802</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14536</v>
      </c>
    </row>
    <row r="12461" spans="1:2" x14ac:dyDescent="0.25">
      <c r="A12461" s="62">
        <v>51111605</v>
      </c>
      <c r="B12461" s="63" t="s">
        <v>3739</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2719</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16059</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9646</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14302</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9568</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4673</v>
      </c>
    </row>
    <row r="12537" spans="1:2" x14ac:dyDescent="0.25">
      <c r="A12537" s="62">
        <v>51121521</v>
      </c>
      <c r="B12537" s="63" t="s">
        <v>3966</v>
      </c>
    </row>
    <row r="12538" spans="1:2" x14ac:dyDescent="0.25">
      <c r="A12538" s="62">
        <v>51121522</v>
      </c>
      <c r="B12538" s="63" t="s">
        <v>6712</v>
      </c>
    </row>
    <row r="12539" spans="1:2" x14ac:dyDescent="0.25">
      <c r="A12539" s="62">
        <v>51121523</v>
      </c>
      <c r="B12539" s="63" t="s">
        <v>15265</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10578</v>
      </c>
    </row>
    <row r="12558" spans="1:2" x14ac:dyDescent="0.25">
      <c r="A12558" s="62">
        <v>51121707</v>
      </c>
      <c r="B12558" s="63" t="s">
        <v>4862</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10614</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15172</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13338</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8652</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4086</v>
      </c>
    </row>
    <row r="12627" spans="1:2" x14ac:dyDescent="0.25">
      <c r="A12627" s="62">
        <v>51121816</v>
      </c>
      <c r="B12627" s="63" t="s">
        <v>14360</v>
      </c>
    </row>
    <row r="12628" spans="1:2" x14ac:dyDescent="0.25">
      <c r="A12628" s="62">
        <v>51121817</v>
      </c>
      <c r="B12628" s="63" t="s">
        <v>3899</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7275</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2198</v>
      </c>
    </row>
    <row r="12650" spans="1:2" x14ac:dyDescent="0.25">
      <c r="A12650" s="62">
        <v>51122112</v>
      </c>
      <c r="B12650" s="63" t="s">
        <v>14843</v>
      </c>
    </row>
    <row r="12651" spans="1:2" x14ac:dyDescent="0.25">
      <c r="A12651" s="62">
        <v>51122201</v>
      </c>
      <c r="B12651" s="63" t="s">
        <v>5451</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8124</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8625</v>
      </c>
    </row>
    <row r="12699" spans="1:2" x14ac:dyDescent="0.25">
      <c r="A12699" s="62">
        <v>51131714</v>
      </c>
      <c r="B12699" s="63" t="s">
        <v>3108</v>
      </c>
    </row>
    <row r="12700" spans="1:2" x14ac:dyDescent="0.25">
      <c r="A12700" s="62">
        <v>51131715</v>
      </c>
      <c r="B12700" s="63" t="s">
        <v>5265</v>
      </c>
    </row>
    <row r="12701" spans="1:2" x14ac:dyDescent="0.25">
      <c r="A12701" s="62">
        <v>51131716</v>
      </c>
      <c r="B12701" s="63" t="s">
        <v>2485</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3999</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2226</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4428</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3529</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13849</v>
      </c>
    </row>
    <row r="12760" spans="1:2" x14ac:dyDescent="0.25">
      <c r="A12760" s="62">
        <v>51141607</v>
      </c>
      <c r="B12760" s="63" t="s">
        <v>3195</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4590</v>
      </c>
    </row>
    <row r="12772" spans="1:2" x14ac:dyDescent="0.25">
      <c r="A12772" s="62">
        <v>51141619</v>
      </c>
      <c r="B12772" s="63" t="s">
        <v>8754</v>
      </c>
    </row>
    <row r="12773" spans="1:2" x14ac:dyDescent="0.25">
      <c r="A12773" s="62">
        <v>51141620</v>
      </c>
      <c r="B12773" s="63" t="s">
        <v>14077</v>
      </c>
    </row>
    <row r="12774" spans="1:2" x14ac:dyDescent="0.25">
      <c r="A12774" s="62">
        <v>51141621</v>
      </c>
      <c r="B12774" s="63" t="s">
        <v>3428</v>
      </c>
    </row>
    <row r="12775" spans="1:2" x14ac:dyDescent="0.25">
      <c r="A12775" s="62">
        <v>51141622</v>
      </c>
      <c r="B12775" s="63" t="s">
        <v>5043</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2706</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2728</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2067</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13505</v>
      </c>
    </row>
    <row r="12858" spans="1:2" x14ac:dyDescent="0.25">
      <c r="A12858" s="62">
        <v>51142004</v>
      </c>
      <c r="B12858" s="63" t="s">
        <v>3871</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4677</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3454</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16131</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5142</v>
      </c>
    </row>
    <row r="12941" spans="1:2" x14ac:dyDescent="0.25">
      <c r="A12941" s="62">
        <v>51142224</v>
      </c>
      <c r="B12941" s="63" t="s">
        <v>15175</v>
      </c>
    </row>
    <row r="12942" spans="1:2" x14ac:dyDescent="0.25">
      <c r="A12942" s="62">
        <v>51142225</v>
      </c>
      <c r="B12942" s="63" t="s">
        <v>11610</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16430</v>
      </c>
    </row>
    <row r="12949" spans="1:2" x14ac:dyDescent="0.25">
      <c r="A12949" s="62">
        <v>51142232</v>
      </c>
      <c r="B12949" s="63" t="s">
        <v>2369</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4982</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5236</v>
      </c>
    </row>
    <row r="12972" spans="1:2" x14ac:dyDescent="0.25">
      <c r="A12972" s="62">
        <v>51142413</v>
      </c>
      <c r="B12972" s="63" t="s">
        <v>3460</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8137</v>
      </c>
    </row>
    <row r="13005" spans="1:2" x14ac:dyDescent="0.25">
      <c r="A13005" s="62">
        <v>51142801</v>
      </c>
      <c r="B13005" s="63" t="s">
        <v>14549</v>
      </c>
    </row>
    <row r="13006" spans="1:2" x14ac:dyDescent="0.25">
      <c r="A13006" s="62">
        <v>51142901</v>
      </c>
      <c r="B13006" s="63" t="s">
        <v>4857</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8021</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4539</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4267</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4248</v>
      </c>
    </row>
    <row r="13073" spans="1:2" x14ac:dyDescent="0.25">
      <c r="A13073" s="62">
        <v>51151603</v>
      </c>
      <c r="B13073" s="63" t="s">
        <v>5512</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4609</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5067</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9018</v>
      </c>
    </row>
    <row r="13105" spans="1:2" x14ac:dyDescent="0.25">
      <c r="A13105" s="62">
        <v>51151719</v>
      </c>
      <c r="B13105" s="63" t="s">
        <v>4978</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5114</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13038</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3915</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5110</v>
      </c>
    </row>
    <row r="13173" spans="1:2" x14ac:dyDescent="0.25">
      <c r="A13173" s="62">
        <v>51152001</v>
      </c>
      <c r="B13173" s="63" t="s">
        <v>2585</v>
      </c>
    </row>
    <row r="13174" spans="1:2" x14ac:dyDescent="0.25">
      <c r="A13174" s="62">
        <v>51152002</v>
      </c>
      <c r="B13174" s="63" t="s">
        <v>7142</v>
      </c>
    </row>
    <row r="13175" spans="1:2" x14ac:dyDescent="0.25">
      <c r="A13175" s="62">
        <v>51152003</v>
      </c>
      <c r="B13175" s="63" t="s">
        <v>15316</v>
      </c>
    </row>
    <row r="13176" spans="1:2" x14ac:dyDescent="0.25">
      <c r="A13176" s="62">
        <v>51152004</v>
      </c>
      <c r="B13176" s="63" t="s">
        <v>4860</v>
      </c>
    </row>
    <row r="13177" spans="1:2" x14ac:dyDescent="0.25">
      <c r="A13177" s="62">
        <v>51152005</v>
      </c>
      <c r="B13177" s="63" t="s">
        <v>17523</v>
      </c>
    </row>
    <row r="13178" spans="1:2" x14ac:dyDescent="0.25">
      <c r="A13178" s="62">
        <v>51152006</v>
      </c>
      <c r="B13178" s="63" t="s">
        <v>4490</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4602</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4140</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4959</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16125</v>
      </c>
    </row>
    <row r="13230" spans="1:2" x14ac:dyDescent="0.25">
      <c r="A13230" s="62">
        <v>51161632</v>
      </c>
      <c r="B13230" s="63" t="s">
        <v>10038</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4598</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6219</v>
      </c>
    </row>
    <row r="13278" spans="1:2" x14ac:dyDescent="0.25">
      <c r="A13278" s="62">
        <v>51171505</v>
      </c>
      <c r="B13278" s="63" t="s">
        <v>3747</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13909</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14546</v>
      </c>
    </row>
    <row r="13290" spans="1:2" x14ac:dyDescent="0.25">
      <c r="A13290" s="62">
        <v>51171606</v>
      </c>
      <c r="B13290" s="63" t="s">
        <v>5286</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2096</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13681</v>
      </c>
    </row>
    <row r="13302" spans="1:2" x14ac:dyDescent="0.25">
      <c r="A13302" s="62">
        <v>51171618</v>
      </c>
      <c r="B13302" s="63" t="s">
        <v>8191</v>
      </c>
    </row>
    <row r="13303" spans="1:2" x14ac:dyDescent="0.25">
      <c r="A13303" s="62">
        <v>51171619</v>
      </c>
      <c r="B13303" s="63" t="s">
        <v>3925</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15896</v>
      </c>
    </row>
    <row r="13312" spans="1:2" x14ac:dyDescent="0.25">
      <c r="A13312" s="62">
        <v>51171629</v>
      </c>
      <c r="B13312" s="63" t="s">
        <v>9259</v>
      </c>
    </row>
    <row r="13313" spans="1:2" x14ac:dyDescent="0.25">
      <c r="A13313" s="62">
        <v>51171630</v>
      </c>
      <c r="B13313" s="63" t="s">
        <v>4558</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4690</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2219</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4444</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16058</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2399</v>
      </c>
    </row>
    <row r="13367" spans="1:2" x14ac:dyDescent="0.25">
      <c r="A13367" s="62">
        <v>51172002</v>
      </c>
      <c r="B13367" s="63" t="s">
        <v>15790</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6060</v>
      </c>
    </row>
    <row r="13381" spans="1:2" x14ac:dyDescent="0.25">
      <c r="A13381" s="62">
        <v>51181502</v>
      </c>
      <c r="B13381" s="63" t="s">
        <v>4164</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4666</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4571</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4702</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4782</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2080</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8180</v>
      </c>
    </row>
    <row r="13458" spans="1:2" x14ac:dyDescent="0.25">
      <c r="A13458" s="62">
        <v>51181749</v>
      </c>
      <c r="B13458" s="63" t="s">
        <v>2527</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15201</v>
      </c>
    </row>
    <row r="13480" spans="1:2" x14ac:dyDescent="0.25">
      <c r="A13480" s="62">
        <v>51181817</v>
      </c>
      <c r="B13480" s="63" t="s">
        <v>4491</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13692</v>
      </c>
    </row>
    <row r="13495" spans="1:2" x14ac:dyDescent="0.25">
      <c r="A13495" s="62">
        <v>51181832</v>
      </c>
      <c r="B13495" s="63" t="s">
        <v>8325</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14613</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4769</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4545</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2938</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15248</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4588</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4699</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4815</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6630</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4536</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4418</v>
      </c>
    </row>
    <row r="13595" spans="1:2" x14ac:dyDescent="0.25">
      <c r="A13595" s="62">
        <v>51201501</v>
      </c>
      <c r="B13595" s="63" t="s">
        <v>7370</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8474</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16222</v>
      </c>
    </row>
    <row r="13617" spans="1:2" x14ac:dyDescent="0.25">
      <c r="A13617" s="62">
        <v>51201605</v>
      </c>
      <c r="B13617" s="63" t="s">
        <v>5024</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16044</v>
      </c>
    </row>
    <row r="13621" spans="1:2" x14ac:dyDescent="0.25">
      <c r="A13621" s="62">
        <v>51201609</v>
      </c>
      <c r="B13621" s="63" t="s">
        <v>8513</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4629</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13072</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7511</v>
      </c>
    </row>
    <row r="13667" spans="1:2" x14ac:dyDescent="0.25">
      <c r="A13667" s="62">
        <v>51201901</v>
      </c>
      <c r="B13667" s="63" t="s">
        <v>16138</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5148</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16097</v>
      </c>
    </row>
    <row r="13690" spans="1:2" x14ac:dyDescent="0.25">
      <c r="A13690" s="62">
        <v>51211619</v>
      </c>
      <c r="B13690" s="63" t="s">
        <v>8831</v>
      </c>
    </row>
    <row r="13691" spans="1:2" x14ac:dyDescent="0.25">
      <c r="A13691" s="62">
        <v>51211620</v>
      </c>
      <c r="B13691" s="63" t="s">
        <v>15094</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10139</v>
      </c>
    </row>
    <row r="13697" spans="1:2" x14ac:dyDescent="0.25">
      <c r="A13697" s="62">
        <v>51211901</v>
      </c>
      <c r="B13697" s="63" t="s">
        <v>8505</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5098</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9972</v>
      </c>
    </row>
    <row r="13739" spans="1:2" x14ac:dyDescent="0.25">
      <c r="A13739" s="62">
        <v>51212303</v>
      </c>
      <c r="B13739" s="63" t="s">
        <v>4915</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15913</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2069</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4708</v>
      </c>
    </row>
    <row r="13761" spans="1:2" x14ac:dyDescent="0.25">
      <c r="A13761" s="62">
        <v>51241112</v>
      </c>
      <c r="B13761" s="63" t="s">
        <v>2830</v>
      </c>
    </row>
    <row r="13762" spans="1:2" x14ac:dyDescent="0.25">
      <c r="A13762" s="62">
        <v>51241113</v>
      </c>
      <c r="B13762" s="63" t="s">
        <v>15029</v>
      </c>
    </row>
    <row r="13763" spans="1:2" x14ac:dyDescent="0.25">
      <c r="A13763" s="62">
        <v>51241114</v>
      </c>
      <c r="B13763" s="63" t="s">
        <v>5287</v>
      </c>
    </row>
    <row r="13764" spans="1:2" x14ac:dyDescent="0.25">
      <c r="A13764" s="62">
        <v>51241115</v>
      </c>
      <c r="B13764" s="63" t="s">
        <v>3101</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13330</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8840</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5019</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4660</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5373</v>
      </c>
    </row>
    <row r="13812" spans="1:2" x14ac:dyDescent="0.25">
      <c r="A13812" s="62">
        <v>52101508</v>
      </c>
      <c r="B13812" s="63" t="s">
        <v>13634</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15832</v>
      </c>
    </row>
    <row r="13819" spans="1:2" x14ac:dyDescent="0.25">
      <c r="A13819" s="62">
        <v>52121502</v>
      </c>
      <c r="B13819" s="63" t="s">
        <v>8508</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4619</v>
      </c>
    </row>
    <row r="13840" spans="1:2" x14ac:dyDescent="0.25">
      <c r="A13840" s="62">
        <v>52121702</v>
      </c>
      <c r="B13840" s="63" t="s">
        <v>3892</v>
      </c>
    </row>
    <row r="13841" spans="1:2" x14ac:dyDescent="0.25">
      <c r="A13841" s="62">
        <v>52121703</v>
      </c>
      <c r="B13841" s="63" t="s">
        <v>13077</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3086</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3725</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8038</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2032</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3507</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7502</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4061</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8656</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8660</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5049</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15350</v>
      </c>
    </row>
    <row r="13983" spans="1:2" x14ac:dyDescent="0.25">
      <c r="A13983" s="62">
        <v>52151810</v>
      </c>
      <c r="B13983" s="63" t="s">
        <v>6108</v>
      </c>
    </row>
    <row r="13984" spans="1:2" x14ac:dyDescent="0.25">
      <c r="A13984" s="62">
        <v>52151811</v>
      </c>
      <c r="B13984" s="63" t="s">
        <v>15964</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14537</v>
      </c>
    </row>
    <row r="14006" spans="1:2" x14ac:dyDescent="0.25">
      <c r="A14006" s="62">
        <v>52152011</v>
      </c>
      <c r="B14006" s="63" t="s">
        <v>3940</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8649</v>
      </c>
    </row>
    <row r="14011" spans="1:2" x14ac:dyDescent="0.25">
      <c r="A14011" s="62">
        <v>52152016</v>
      </c>
      <c r="B14011" s="63" t="s">
        <v>4647</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4540</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14972</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7901</v>
      </c>
    </row>
    <row r="14042" spans="1:2" x14ac:dyDescent="0.25">
      <c r="A14042" s="62">
        <v>52161529</v>
      </c>
      <c r="B14042" s="63" t="s">
        <v>3909</v>
      </c>
    </row>
    <row r="14043" spans="1:2" x14ac:dyDescent="0.25">
      <c r="A14043" s="62">
        <v>52161531</v>
      </c>
      <c r="B14043" s="63" t="s">
        <v>6874</v>
      </c>
    </row>
    <row r="14044" spans="1:2" x14ac:dyDescent="0.25">
      <c r="A14044" s="62">
        <v>52161532</v>
      </c>
      <c r="B14044" s="63" t="s">
        <v>3281</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4196</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2649</v>
      </c>
    </row>
    <row r="14064" spans="1:2" x14ac:dyDescent="0.25">
      <c r="A14064" s="62">
        <v>53101503</v>
      </c>
      <c r="B14064" s="63" t="s">
        <v>8543</v>
      </c>
    </row>
    <row r="14065" spans="1:2" x14ac:dyDescent="0.25">
      <c r="A14065" s="62">
        <v>53101504</v>
      </c>
      <c r="B14065" s="63" t="s">
        <v>8829</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4469</v>
      </c>
    </row>
    <row r="14084" spans="1:2" x14ac:dyDescent="0.25">
      <c r="A14084" s="62">
        <v>53101903</v>
      </c>
      <c r="B14084" s="63" t="s">
        <v>13181</v>
      </c>
    </row>
    <row r="14085" spans="1:2" x14ac:dyDescent="0.25">
      <c r="A14085" s="62">
        <v>53101904</v>
      </c>
      <c r="B14085" s="63" t="s">
        <v>9265</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14442</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2136</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4756</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2953</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4132</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3610</v>
      </c>
    </row>
    <row r="14159" spans="1:2" x14ac:dyDescent="0.25">
      <c r="A14159" s="62">
        <v>53103001</v>
      </c>
      <c r="B14159" s="63" t="s">
        <v>8316</v>
      </c>
    </row>
    <row r="14160" spans="1:2" x14ac:dyDescent="0.25">
      <c r="A14160" s="62">
        <v>53103101</v>
      </c>
      <c r="B14160" s="63" t="s">
        <v>8851</v>
      </c>
    </row>
    <row r="14161" spans="1:2" x14ac:dyDescent="0.25">
      <c r="A14161" s="62">
        <v>53111501</v>
      </c>
      <c r="B14161" s="63" t="s">
        <v>5382</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15577</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2932</v>
      </c>
    </row>
    <row r="14196" spans="1:2" x14ac:dyDescent="0.25">
      <c r="A14196" s="62">
        <v>53121501</v>
      </c>
      <c r="B14196" s="63" t="s">
        <v>5063</v>
      </c>
    </row>
    <row r="14197" spans="1:2" x14ac:dyDescent="0.25">
      <c r="A14197" s="62">
        <v>53121502</v>
      </c>
      <c r="B14197" s="63" t="s">
        <v>10744</v>
      </c>
    </row>
    <row r="14198" spans="1:2" x14ac:dyDescent="0.25">
      <c r="A14198" s="62">
        <v>53121503</v>
      </c>
      <c r="B14198" s="63" t="s">
        <v>13564</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9269</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14598</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5106</v>
      </c>
    </row>
    <row r="14233" spans="1:2" x14ac:dyDescent="0.25">
      <c r="A14233" s="62">
        <v>53131610</v>
      </c>
      <c r="B14233" s="63" t="s">
        <v>13780</v>
      </c>
    </row>
    <row r="14234" spans="1:2" x14ac:dyDescent="0.25">
      <c r="A14234" s="62">
        <v>53131611</v>
      </c>
      <c r="B14234" s="63" t="s">
        <v>4648</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2101</v>
      </c>
    </row>
    <row r="14248" spans="1:2" x14ac:dyDescent="0.25">
      <c r="A14248" s="62">
        <v>53131625</v>
      </c>
      <c r="B14248" s="63" t="s">
        <v>14525</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4778</v>
      </c>
    </row>
    <row r="14269" spans="1:2" x14ac:dyDescent="0.25">
      <c r="A14269" s="62">
        <v>53141508</v>
      </c>
      <c r="B14269" s="63" t="s">
        <v>8908</v>
      </c>
    </row>
    <row r="14270" spans="1:2" x14ac:dyDescent="0.25">
      <c r="A14270" s="62">
        <v>53141601</v>
      </c>
      <c r="B14270" s="63" t="s">
        <v>4752</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13320</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15503</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15533</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4518</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5007</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2393</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3782</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3935</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4032</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8531</v>
      </c>
    </row>
    <row r="14410" spans="1:2" x14ac:dyDescent="0.25">
      <c r="A14410" s="62">
        <v>55121617</v>
      </c>
      <c r="B14410" s="63" t="s">
        <v>16350</v>
      </c>
    </row>
    <row r="14411" spans="1:2" x14ac:dyDescent="0.25">
      <c r="A14411" s="62">
        <v>55121618</v>
      </c>
      <c r="B14411" s="63" t="s">
        <v>4173</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4081</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4494</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13159</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13150</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3994</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15760</v>
      </c>
    </row>
    <row r="14492" spans="1:2" x14ac:dyDescent="0.25">
      <c r="A14492" s="62">
        <v>56101603</v>
      </c>
      <c r="B14492" s="63" t="s">
        <v>10122</v>
      </c>
    </row>
    <row r="14493" spans="1:2" x14ac:dyDescent="0.25">
      <c r="A14493" s="62">
        <v>56101604</v>
      </c>
      <c r="B14493" s="63" t="s">
        <v>5207</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5203</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15806</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14043</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4974</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3138</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15278</v>
      </c>
    </row>
    <row r="14591" spans="1:2" x14ac:dyDescent="0.25">
      <c r="A14591" s="62">
        <v>56121006</v>
      </c>
      <c r="B14591" s="63" t="s">
        <v>4968</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5264</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10380</v>
      </c>
    </row>
    <row r="14628" spans="1:2" x14ac:dyDescent="0.25">
      <c r="A14628" s="62">
        <v>56121701</v>
      </c>
      <c r="B14628" s="63" t="s">
        <v>8783</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4776</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2153</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4788</v>
      </c>
    </row>
    <row r="14684" spans="1:2" x14ac:dyDescent="0.25">
      <c r="A14684" s="62">
        <v>60101325</v>
      </c>
      <c r="B14684" s="63" t="s">
        <v>10424</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2027</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2154</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5492</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2826</v>
      </c>
    </row>
    <row r="14734" spans="1:2" x14ac:dyDescent="0.25">
      <c r="A14734" s="62">
        <v>60101729</v>
      </c>
      <c r="B14734" s="63" t="s">
        <v>1405</v>
      </c>
    </row>
    <row r="14735" spans="1:2" x14ac:dyDescent="0.25">
      <c r="A14735" s="62">
        <v>60101730</v>
      </c>
      <c r="B14735" s="63" t="s">
        <v>3718</v>
      </c>
    </row>
    <row r="14736" spans="1:2" x14ac:dyDescent="0.25">
      <c r="A14736" s="62">
        <v>60101731</v>
      </c>
      <c r="B14736" s="63" t="s">
        <v>5033</v>
      </c>
    </row>
    <row r="14737" spans="1:2" x14ac:dyDescent="0.25">
      <c r="A14737" s="62">
        <v>60101732</v>
      </c>
      <c r="B14737" s="63" t="s">
        <v>16151</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4577</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9752</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3964</v>
      </c>
    </row>
    <row r="14760" spans="1:2" x14ac:dyDescent="0.25">
      <c r="A14760" s="62">
        <v>60102001</v>
      </c>
      <c r="B14760" s="63" t="s">
        <v>4890</v>
      </c>
    </row>
    <row r="14761" spans="1:2" x14ac:dyDescent="0.25">
      <c r="A14761" s="62">
        <v>60102002</v>
      </c>
      <c r="B14761" s="63" t="s">
        <v>8452</v>
      </c>
    </row>
    <row r="14762" spans="1:2" x14ac:dyDescent="0.25">
      <c r="A14762" s="62">
        <v>60102003</v>
      </c>
      <c r="B14762" s="63" t="s">
        <v>16792</v>
      </c>
    </row>
    <row r="14763" spans="1:2" x14ac:dyDescent="0.25">
      <c r="A14763" s="62">
        <v>60102004</v>
      </c>
      <c r="B14763" s="63" t="s">
        <v>4475</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4599</v>
      </c>
    </row>
    <row r="14768" spans="1:2" x14ac:dyDescent="0.25">
      <c r="A14768" s="62">
        <v>60102102</v>
      </c>
      <c r="B14768" s="63" t="s">
        <v>2048</v>
      </c>
    </row>
    <row r="14769" spans="1:2" x14ac:dyDescent="0.25">
      <c r="A14769" s="62">
        <v>60102103</v>
      </c>
      <c r="B14769" s="63" t="s">
        <v>9019</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5189</v>
      </c>
    </row>
    <row r="14776" spans="1:2" x14ac:dyDescent="0.25">
      <c r="A14776" s="62">
        <v>60102204</v>
      </c>
      <c r="B14776" s="63" t="s">
        <v>14102</v>
      </c>
    </row>
    <row r="14777" spans="1:2" x14ac:dyDescent="0.25">
      <c r="A14777" s="62">
        <v>60102205</v>
      </c>
      <c r="B14777" s="63" t="s">
        <v>4924</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5102</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3947</v>
      </c>
    </row>
    <row r="14833" spans="1:2" x14ac:dyDescent="0.25">
      <c r="A14833" s="62">
        <v>60102702</v>
      </c>
      <c r="B14833" s="63" t="s">
        <v>4538</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4722</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15361</v>
      </c>
    </row>
    <row r="14867" spans="1:2" x14ac:dyDescent="0.25">
      <c r="A14867" s="62">
        <v>60102912</v>
      </c>
      <c r="B14867" s="63" t="s">
        <v>11546</v>
      </c>
    </row>
    <row r="14868" spans="1:2" x14ac:dyDescent="0.25">
      <c r="A14868" s="62">
        <v>60102913</v>
      </c>
      <c r="B14868" s="63" t="s">
        <v>2028</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6985</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4271</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4156</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12260</v>
      </c>
    </row>
    <row r="14917" spans="1:2" x14ac:dyDescent="0.25">
      <c r="A14917" s="62">
        <v>60103504</v>
      </c>
      <c r="B14917" s="63" t="s">
        <v>13319</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4715</v>
      </c>
    </row>
    <row r="14947" spans="1:2" x14ac:dyDescent="0.25">
      <c r="A14947" s="62">
        <v>60103915</v>
      </c>
      <c r="B14947" s="63" t="s">
        <v>3766</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8704</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3151</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3187</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4626</v>
      </c>
    </row>
    <row r="14983" spans="1:2" x14ac:dyDescent="0.25">
      <c r="A14983" s="62">
        <v>60104202</v>
      </c>
      <c r="B14983" s="63" t="s">
        <v>9587</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2494</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15377</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6468</v>
      </c>
    </row>
    <row r="15032" spans="1:2" x14ac:dyDescent="0.25">
      <c r="A15032" s="62">
        <v>60104807</v>
      </c>
      <c r="B15032" s="63" t="s">
        <v>2839</v>
      </c>
    </row>
    <row r="15033" spans="1:2" x14ac:dyDescent="0.25">
      <c r="A15033" s="62">
        <v>60104808</v>
      </c>
      <c r="B15033" s="63" t="s">
        <v>8741</v>
      </c>
    </row>
    <row r="15034" spans="1:2" x14ac:dyDescent="0.25">
      <c r="A15034" s="62">
        <v>60104809</v>
      </c>
      <c r="B15034" s="63" t="s">
        <v>5224</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8293</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5514</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5115</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4492</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14231</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4773</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4594</v>
      </c>
    </row>
    <row r="15098" spans="1:2" x14ac:dyDescent="0.25">
      <c r="A15098" s="62">
        <v>60105423</v>
      </c>
      <c r="B15098" s="63" t="s">
        <v>9249</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14686</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10488</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4780</v>
      </c>
    </row>
    <row r="15156" spans="1:2" x14ac:dyDescent="0.25">
      <c r="A15156" s="62">
        <v>60105905</v>
      </c>
      <c r="B15156" s="63" t="s">
        <v>4579</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2640</v>
      </c>
    </row>
    <row r="15166" spans="1:2" x14ac:dyDescent="0.25">
      <c r="A15166" s="62">
        <v>60105915</v>
      </c>
      <c r="B15166" s="63" t="s">
        <v>4676</v>
      </c>
    </row>
    <row r="15167" spans="1:2" x14ac:dyDescent="0.25">
      <c r="A15167" s="62">
        <v>60105916</v>
      </c>
      <c r="B15167" s="63" t="s">
        <v>9570</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6301</v>
      </c>
    </row>
    <row r="15179" spans="1:2" x14ac:dyDescent="0.25">
      <c r="A15179" s="62">
        <v>60106105</v>
      </c>
      <c r="B15179" s="63" t="s">
        <v>4511</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4515</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7967</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4833</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3136</v>
      </c>
    </row>
    <row r="15212" spans="1:2" x14ac:dyDescent="0.25">
      <c r="A15212" s="62">
        <v>60111105</v>
      </c>
      <c r="B15212" s="63" t="s">
        <v>1797</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4679</v>
      </c>
    </row>
    <row r="15269" spans="1:2" x14ac:dyDescent="0.25">
      <c r="A15269" s="62">
        <v>60121117</v>
      </c>
      <c r="B15269" s="63" t="s">
        <v>14280</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5305</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15960</v>
      </c>
    </row>
    <row r="15298" spans="1:2" x14ac:dyDescent="0.25">
      <c r="A15298" s="62">
        <v>60121147</v>
      </c>
      <c r="B15298" s="63" t="s">
        <v>4356</v>
      </c>
    </row>
    <row r="15299" spans="1:2" x14ac:dyDescent="0.25">
      <c r="A15299" s="62">
        <v>60121148</v>
      </c>
      <c r="B15299" s="63" t="s">
        <v>6700</v>
      </c>
    </row>
    <row r="15300" spans="1:2" x14ac:dyDescent="0.25">
      <c r="A15300" s="62">
        <v>60121149</v>
      </c>
      <c r="B15300" s="63" t="s">
        <v>3438</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7895</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2382</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13983</v>
      </c>
    </row>
    <row r="15342" spans="1:2" x14ac:dyDescent="0.25">
      <c r="A15342" s="62">
        <v>60121238</v>
      </c>
      <c r="B15342" s="63" t="s">
        <v>4520</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2474</v>
      </c>
    </row>
    <row r="15356" spans="1:2" x14ac:dyDescent="0.25">
      <c r="A15356" s="62">
        <v>60121253</v>
      </c>
      <c r="B15356" s="63" t="s">
        <v>7986</v>
      </c>
    </row>
    <row r="15357" spans="1:2" x14ac:dyDescent="0.25">
      <c r="A15357" s="62">
        <v>60121301</v>
      </c>
      <c r="B15357" s="63" t="s">
        <v>2817</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16100</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2098</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3853</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2391</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15603</v>
      </c>
    </row>
    <row r="15436" spans="1:2" x14ac:dyDescent="0.25">
      <c r="A15436" s="62">
        <v>60121717</v>
      </c>
      <c r="B15436" s="63" t="s">
        <v>7562</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7931</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3215</v>
      </c>
    </row>
    <row r="15453" spans="1:2" x14ac:dyDescent="0.25">
      <c r="A15453" s="62">
        <v>60121902</v>
      </c>
      <c r="B15453" s="63" t="s">
        <v>8542</v>
      </c>
    </row>
    <row r="15454" spans="1:2" x14ac:dyDescent="0.25">
      <c r="A15454" s="62">
        <v>60121903</v>
      </c>
      <c r="B15454" s="63" t="s">
        <v>16796</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14325</v>
      </c>
    </row>
    <row r="15473" spans="1:2" x14ac:dyDescent="0.25">
      <c r="A15473" s="62">
        <v>60122102</v>
      </c>
      <c r="B15473" s="63" t="s">
        <v>2076</v>
      </c>
    </row>
    <row r="15474" spans="1:2" x14ac:dyDescent="0.25">
      <c r="A15474" s="62">
        <v>60122103</v>
      </c>
      <c r="B15474" s="63" t="s">
        <v>4712</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8613</v>
      </c>
    </row>
    <row r="15490" spans="1:2" x14ac:dyDescent="0.25">
      <c r="A15490" s="62">
        <v>60122508</v>
      </c>
      <c r="B15490" s="63" t="s">
        <v>4128</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2724</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2615</v>
      </c>
    </row>
    <row r="15535" spans="1:2" x14ac:dyDescent="0.25">
      <c r="A15535" s="62">
        <v>60123703</v>
      </c>
      <c r="B15535" s="63" t="s">
        <v>7288</v>
      </c>
    </row>
    <row r="15536" spans="1:2" x14ac:dyDescent="0.25">
      <c r="A15536" s="62">
        <v>60123801</v>
      </c>
      <c r="B15536" s="63" t="s">
        <v>13327</v>
      </c>
    </row>
    <row r="15537" spans="1:2" x14ac:dyDescent="0.25">
      <c r="A15537" s="62">
        <v>60123802</v>
      </c>
      <c r="B15537" s="63" t="s">
        <v>4711</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4606</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8636</v>
      </c>
    </row>
    <row r="15564" spans="1:2" x14ac:dyDescent="0.25">
      <c r="A15564" s="62">
        <v>60124321</v>
      </c>
      <c r="B15564" s="63" t="s">
        <v>15880</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4765</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3283</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4229</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11042</v>
      </c>
    </row>
    <row r="15601" spans="1:2" x14ac:dyDescent="0.25">
      <c r="A15601" s="62">
        <v>60131103</v>
      </c>
      <c r="B15601" s="63" t="s">
        <v>4642</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2109</v>
      </c>
    </row>
    <row r="15618" spans="1:2" x14ac:dyDescent="0.25">
      <c r="A15618" s="62">
        <v>60131208</v>
      </c>
      <c r="B15618" s="63" t="s">
        <v>4089</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3304</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6908</v>
      </c>
    </row>
    <row r="15627" spans="1:2" x14ac:dyDescent="0.25">
      <c r="A15627" s="62">
        <v>60131307</v>
      </c>
      <c r="B15627" s="63" t="s">
        <v>15977</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3375</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9993</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4486</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8085</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5192</v>
      </c>
    </row>
    <row r="15688" spans="1:2" x14ac:dyDescent="0.25">
      <c r="A15688" s="62">
        <v>60141106</v>
      </c>
      <c r="B15688" s="63" t="s">
        <v>13255</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4344</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4556</v>
      </c>
    </row>
    <row r="15714" spans="1:2" x14ac:dyDescent="0.25">
      <c r="A15714" s="62">
        <v>70101501</v>
      </c>
      <c r="B15714" s="63" t="s">
        <v>13157</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2178</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4543</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9970</v>
      </c>
    </row>
    <row r="15748" spans="1:2" x14ac:dyDescent="0.25">
      <c r="A15748" s="62">
        <v>70111503</v>
      </c>
      <c r="B15748" s="63" t="s">
        <v>15772</v>
      </c>
    </row>
    <row r="15749" spans="1:2" x14ac:dyDescent="0.25">
      <c r="A15749" s="62">
        <v>70111504</v>
      </c>
      <c r="B15749" s="63" t="s">
        <v>4295</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8647</v>
      </c>
    </row>
    <row r="15759" spans="1:2" x14ac:dyDescent="0.25">
      <c r="A15759" s="62">
        <v>70111703</v>
      </c>
      <c r="B15759" s="63" t="s">
        <v>8837</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10612</v>
      </c>
    </row>
    <row r="15765" spans="1:2" x14ac:dyDescent="0.25">
      <c r="A15765" s="62">
        <v>70111709</v>
      </c>
      <c r="B15765" s="63" t="s">
        <v>4482</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4547</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4760</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7872</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15355</v>
      </c>
    </row>
    <row r="15816" spans="1:2" x14ac:dyDescent="0.25">
      <c r="A15816" s="62">
        <v>70131701</v>
      </c>
      <c r="B15816" s="63" t="s">
        <v>8375</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8594</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2398</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7469</v>
      </c>
    </row>
    <row r="15839" spans="1:2" x14ac:dyDescent="0.25">
      <c r="A15839" s="62">
        <v>70141516</v>
      </c>
      <c r="B15839" s="63" t="s">
        <v>2409</v>
      </c>
    </row>
    <row r="15840" spans="1:2" x14ac:dyDescent="0.25">
      <c r="A15840" s="62">
        <v>70141517</v>
      </c>
      <c r="B15840" s="63" t="s">
        <v>10477</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4563</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7869</v>
      </c>
    </row>
    <row r="15861" spans="1:2" x14ac:dyDescent="0.25">
      <c r="A15861" s="62">
        <v>70141801</v>
      </c>
      <c r="B15861" s="63" t="s">
        <v>14084</v>
      </c>
    </row>
    <row r="15862" spans="1:2" x14ac:dyDescent="0.25">
      <c r="A15862" s="62">
        <v>70141802</v>
      </c>
      <c r="B15862" s="63" t="s">
        <v>3222</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2182</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4503</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2383</v>
      </c>
    </row>
    <row r="15890" spans="1:2" x14ac:dyDescent="0.25">
      <c r="A15890" s="62">
        <v>70151601</v>
      </c>
      <c r="B15890" s="63" t="s">
        <v>1789</v>
      </c>
    </row>
    <row r="15891" spans="1:2" x14ac:dyDescent="0.25">
      <c r="A15891" s="62">
        <v>70151602</v>
      </c>
      <c r="B15891" s="63" t="s">
        <v>4614</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9753</v>
      </c>
    </row>
    <row r="15900" spans="1:2" x14ac:dyDescent="0.25">
      <c r="A15900" s="62">
        <v>70151705</v>
      </c>
      <c r="B15900" s="63" t="s">
        <v>15749</v>
      </c>
    </row>
    <row r="15901" spans="1:2" x14ac:dyDescent="0.25">
      <c r="A15901" s="62">
        <v>70151706</v>
      </c>
      <c r="B15901" s="63" t="s">
        <v>7346</v>
      </c>
    </row>
    <row r="15902" spans="1:2" x14ac:dyDescent="0.25">
      <c r="A15902" s="62">
        <v>70151707</v>
      </c>
      <c r="B15902" s="63" t="s">
        <v>3159</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3690</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4811</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4796</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4692</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4842</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4912</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13335</v>
      </c>
    </row>
    <row r="15982" spans="1:2" x14ac:dyDescent="0.25">
      <c r="A15982" s="62">
        <v>71112021</v>
      </c>
      <c r="B15982" s="63" t="s">
        <v>5061</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8497</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10086</v>
      </c>
    </row>
    <row r="16034" spans="1:2" x14ac:dyDescent="0.25">
      <c r="A16034" s="62">
        <v>71112316</v>
      </c>
      <c r="B16034" s="63" t="s">
        <v>14633</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2378</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5292</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3704</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4001</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4214</v>
      </c>
    </row>
    <row r="16105" spans="1:2" x14ac:dyDescent="0.25">
      <c r="A16105" s="62">
        <v>71121407</v>
      </c>
      <c r="B16105" s="63" t="s">
        <v>5567</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3955</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15743</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15517</v>
      </c>
    </row>
    <row r="16133" spans="1:2" x14ac:dyDescent="0.25">
      <c r="A16133" s="62">
        <v>71121612</v>
      </c>
      <c r="B16133" s="63" t="s">
        <v>2234</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8734</v>
      </c>
    </row>
    <row r="16145" spans="1:2" x14ac:dyDescent="0.25">
      <c r="A16145" s="62">
        <v>71121624</v>
      </c>
      <c r="B16145" s="63" t="s">
        <v>2617</v>
      </c>
    </row>
    <row r="16146" spans="1:2" x14ac:dyDescent="0.25">
      <c r="A16146" s="62">
        <v>71121625</v>
      </c>
      <c r="B16146" s="63" t="s">
        <v>7679</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4205</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14056</v>
      </c>
    </row>
    <row r="16182" spans="1:2" x14ac:dyDescent="0.25">
      <c r="A16182" s="62">
        <v>71122105</v>
      </c>
      <c r="B16182" s="63" t="s">
        <v>3028</v>
      </c>
    </row>
    <row r="16183" spans="1:2" x14ac:dyDescent="0.25">
      <c r="A16183" s="62">
        <v>71122107</v>
      </c>
      <c r="B16183" s="63" t="s">
        <v>6886</v>
      </c>
    </row>
    <row r="16184" spans="1:2" x14ac:dyDescent="0.25">
      <c r="A16184" s="62">
        <v>71122108</v>
      </c>
      <c r="B16184" s="63" t="s">
        <v>3206</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3889</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6716</v>
      </c>
    </row>
    <row r="16200" spans="1:2" x14ac:dyDescent="0.25">
      <c r="A16200" s="62">
        <v>71122305</v>
      </c>
      <c r="B16200" s="63" t="s">
        <v>4580</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4589</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4645</v>
      </c>
    </row>
    <row r="16215" spans="1:2" x14ac:dyDescent="0.25">
      <c r="A16215" s="62">
        <v>71122504</v>
      </c>
      <c r="B16215" s="63" t="s">
        <v>3821</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14174</v>
      </c>
    </row>
    <row r="16288" spans="1:2" x14ac:dyDescent="0.25">
      <c r="A16288" s="62">
        <v>71131308</v>
      </c>
      <c r="B16288" s="63" t="s">
        <v>2836</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4216</v>
      </c>
    </row>
    <row r="16305" spans="1:2" x14ac:dyDescent="0.25">
      <c r="A16305" s="62">
        <v>71151004</v>
      </c>
      <c r="B16305" s="63" t="s">
        <v>13795</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4596</v>
      </c>
    </row>
    <row r="16326" spans="1:2" x14ac:dyDescent="0.25">
      <c r="A16326" s="62">
        <v>71151312</v>
      </c>
      <c r="B16326" s="63" t="s">
        <v>8584</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4832</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4107</v>
      </c>
    </row>
    <row r="16348" spans="1:2" x14ac:dyDescent="0.25">
      <c r="A16348" s="62">
        <v>71161107</v>
      </c>
      <c r="B16348" s="63" t="s">
        <v>8181</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2189</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10474</v>
      </c>
    </row>
    <row r="16357" spans="1:2" x14ac:dyDescent="0.25">
      <c r="A16357" s="62">
        <v>71161206</v>
      </c>
      <c r="B16357" s="63" t="s">
        <v>8157</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5159</v>
      </c>
    </row>
    <row r="16367" spans="1:2" x14ac:dyDescent="0.25">
      <c r="A16367" s="62">
        <v>71161403</v>
      </c>
      <c r="B16367" s="63" t="s">
        <v>13174</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10700</v>
      </c>
    </row>
    <row r="16371" spans="1:2" x14ac:dyDescent="0.25">
      <c r="A16371" s="62">
        <v>71161409</v>
      </c>
      <c r="B16371" s="63" t="s">
        <v>15285</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2810</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4681</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5172</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16119</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5181</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3913</v>
      </c>
    </row>
    <row r="16421" spans="1:2" x14ac:dyDescent="0.25">
      <c r="A16421" s="62">
        <v>72102206</v>
      </c>
      <c r="B16421" s="63" t="s">
        <v>8262</v>
      </c>
    </row>
    <row r="16422" spans="1:2" x14ac:dyDescent="0.25">
      <c r="A16422" s="62">
        <v>72102207</v>
      </c>
      <c r="B16422" s="63" t="s">
        <v>10672</v>
      </c>
    </row>
    <row r="16423" spans="1:2" x14ac:dyDescent="0.25">
      <c r="A16423" s="62">
        <v>72102208</v>
      </c>
      <c r="B16423" s="63" t="s">
        <v>8604</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15544</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4041</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8655</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1999</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13734</v>
      </c>
    </row>
    <row r="16531" spans="1:2" x14ac:dyDescent="0.25">
      <c r="A16531" s="62">
        <v>73131504</v>
      </c>
      <c r="B16531" s="63" t="s">
        <v>4254</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5165</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3231</v>
      </c>
    </row>
    <row r="16554" spans="1:2" x14ac:dyDescent="0.25">
      <c r="A16554" s="62">
        <v>73131905</v>
      </c>
      <c r="B16554" s="63" t="s">
        <v>4549</v>
      </c>
    </row>
    <row r="16555" spans="1:2" x14ac:dyDescent="0.25">
      <c r="A16555" s="62">
        <v>73131906</v>
      </c>
      <c r="B16555" s="63" t="s">
        <v>9988</v>
      </c>
    </row>
    <row r="16556" spans="1:2" x14ac:dyDescent="0.25">
      <c r="A16556" s="62">
        <v>73141501</v>
      </c>
      <c r="B16556" s="63" t="s">
        <v>2405</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2512</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4564</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5231</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3633</v>
      </c>
    </row>
    <row r="16582" spans="1:2" x14ac:dyDescent="0.25">
      <c r="A16582" s="62">
        <v>73151502</v>
      </c>
      <c r="B16582" s="63" t="s">
        <v>6186</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10588</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7230</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10571</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2047</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4433</v>
      </c>
    </row>
    <row r="16665" spans="1:2" x14ac:dyDescent="0.25">
      <c r="A16665" s="62">
        <v>73181013</v>
      </c>
      <c r="B16665" s="63" t="s">
        <v>1744</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5585</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5522</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15515</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2632</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5029</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4009</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4732</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15700</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14919</v>
      </c>
    </row>
    <row r="16819" spans="1:2" x14ac:dyDescent="0.25">
      <c r="A16819" s="62">
        <v>78101503</v>
      </c>
      <c r="B16819" s="63" t="s">
        <v>5078</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5243</v>
      </c>
    </row>
    <row r="16830" spans="1:2" x14ac:dyDescent="0.25">
      <c r="A16830" s="62">
        <v>78101802</v>
      </c>
      <c r="B16830" s="63" t="s">
        <v>13809</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15375</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7933</v>
      </c>
    </row>
    <row r="16852" spans="1:2" x14ac:dyDescent="0.25">
      <c r="A16852" s="62">
        <v>78111602</v>
      </c>
      <c r="B16852" s="63" t="s">
        <v>15389</v>
      </c>
    </row>
    <row r="16853" spans="1:2" x14ac:dyDescent="0.25">
      <c r="A16853" s="62">
        <v>78111603</v>
      </c>
      <c r="B16853" s="63" t="s">
        <v>10943</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4176</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8484</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4578</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15677</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8971</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6859</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4332</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15910</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15925</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16098</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15219</v>
      </c>
    </row>
    <row r="16988" spans="1:2" x14ac:dyDescent="0.25">
      <c r="A16988" s="62">
        <v>80131502</v>
      </c>
      <c r="B16988" s="63" t="s">
        <v>5096</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14643</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2015</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8151</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15856</v>
      </c>
    </row>
    <row r="17009" spans="1:2" x14ac:dyDescent="0.25">
      <c r="A17009" s="62">
        <v>80141509</v>
      </c>
      <c r="B17009" s="63" t="s">
        <v>8748</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1991</v>
      </c>
    </row>
    <row r="17018" spans="1:2" x14ac:dyDescent="0.25">
      <c r="A17018" s="62">
        <v>80141604</v>
      </c>
      <c r="B17018" s="63" t="s">
        <v>9842</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4092</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13468</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2705</v>
      </c>
    </row>
    <row r="17038" spans="1:2" x14ac:dyDescent="0.25">
      <c r="A17038" s="62">
        <v>80141703</v>
      </c>
      <c r="B17038" s="63" t="s">
        <v>4851</v>
      </c>
    </row>
    <row r="17039" spans="1:2" x14ac:dyDescent="0.25">
      <c r="A17039" s="62">
        <v>80141704</v>
      </c>
      <c r="B17039" s="63" t="s">
        <v>3390</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2408</v>
      </c>
    </row>
    <row r="17064" spans="1:2" x14ac:dyDescent="0.25">
      <c r="A17064" s="62">
        <v>80161601</v>
      </c>
      <c r="B17064" s="63" t="s">
        <v>7914</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4149</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14993</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13118</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5095</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2193</v>
      </c>
    </row>
    <row r="17112" spans="1:2" x14ac:dyDescent="0.25">
      <c r="A17112" s="62">
        <v>81111608</v>
      </c>
      <c r="B17112" s="63" t="s">
        <v>7929</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16025</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4768</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15822</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5228</v>
      </c>
    </row>
    <row r="17152" spans="1:2" x14ac:dyDescent="0.25">
      <c r="A17152" s="62">
        <v>81112104</v>
      </c>
      <c r="B17152" s="63" t="s">
        <v>15228</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4748</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15224</v>
      </c>
    </row>
    <row r="17201" spans="1:2" x14ac:dyDescent="0.25">
      <c r="A17201" s="62">
        <v>81151602</v>
      </c>
      <c r="B17201" s="63" t="s">
        <v>4753</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2223</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13541</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15799</v>
      </c>
    </row>
    <row r="17259" spans="1:2" x14ac:dyDescent="0.25">
      <c r="A17259" s="62">
        <v>82121501</v>
      </c>
      <c r="B17259" s="63" t="s">
        <v>4750</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15221</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13092</v>
      </c>
    </row>
    <row r="17277" spans="1:2" x14ac:dyDescent="0.25">
      <c r="A17277" s="62">
        <v>82121802</v>
      </c>
      <c r="B17277" s="63" t="s">
        <v>11153</v>
      </c>
    </row>
    <row r="17278" spans="1:2" x14ac:dyDescent="0.25">
      <c r="A17278" s="62">
        <v>82121901</v>
      </c>
      <c r="B17278" s="63" t="s">
        <v>15781</v>
      </c>
    </row>
    <row r="17279" spans="1:2" x14ac:dyDescent="0.25">
      <c r="A17279" s="62">
        <v>82121902</v>
      </c>
      <c r="B17279" s="63" t="s">
        <v>4803</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2659</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14458</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4641</v>
      </c>
    </row>
    <row r="17311" spans="1:2" x14ac:dyDescent="0.25">
      <c r="A17311" s="62">
        <v>82151601</v>
      </c>
      <c r="B17311" s="63" t="s">
        <v>11540</v>
      </c>
    </row>
    <row r="17312" spans="1:2" x14ac:dyDescent="0.25">
      <c r="A17312" s="62">
        <v>82151602</v>
      </c>
      <c r="B17312" s="63" t="s">
        <v>15299</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16034</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6230</v>
      </c>
    </row>
    <row r="17336" spans="1:2" x14ac:dyDescent="0.25">
      <c r="A17336" s="62">
        <v>83101801</v>
      </c>
      <c r="B17336" s="63" t="s">
        <v>13058</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13992</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6595</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14759</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8104</v>
      </c>
    </row>
    <row r="17360" spans="1:2" x14ac:dyDescent="0.25">
      <c r="A17360" s="62">
        <v>83111603</v>
      </c>
      <c r="B17360" s="63" t="s">
        <v>2373</v>
      </c>
    </row>
    <row r="17361" spans="1:2" x14ac:dyDescent="0.25">
      <c r="A17361" s="62">
        <v>83111604</v>
      </c>
      <c r="B17361" s="63" t="s">
        <v>14292</v>
      </c>
    </row>
    <row r="17362" spans="1:2" x14ac:dyDescent="0.25">
      <c r="A17362" s="62">
        <v>83111605</v>
      </c>
      <c r="B17362" s="63" t="s">
        <v>8077</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4840</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5217</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15646</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15696</v>
      </c>
    </row>
    <row r="17388" spans="1:2" x14ac:dyDescent="0.25">
      <c r="A17388" s="62">
        <v>83112405</v>
      </c>
      <c r="B17388" s="63" t="s">
        <v>8287</v>
      </c>
    </row>
    <row r="17389" spans="1:2" x14ac:dyDescent="0.25">
      <c r="A17389" s="62">
        <v>83112406</v>
      </c>
      <c r="B17389" s="63" t="s">
        <v>3903</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5037</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4036</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8520</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4868</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14181</v>
      </c>
    </row>
    <row r="17446" spans="1:2" x14ac:dyDescent="0.25">
      <c r="A17446" s="62">
        <v>84121602</v>
      </c>
      <c r="B17446" s="63" t="s">
        <v>7951</v>
      </c>
    </row>
    <row r="17447" spans="1:2" x14ac:dyDescent="0.25">
      <c r="A17447" s="62">
        <v>84121603</v>
      </c>
      <c r="B17447" s="63" t="s">
        <v>16824</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15628</v>
      </c>
    </row>
    <row r="17469" spans="1:2" x14ac:dyDescent="0.25">
      <c r="A17469" s="62">
        <v>84131503</v>
      </c>
      <c r="B17469" s="63" t="s">
        <v>10391</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4017</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8303</v>
      </c>
    </row>
    <row r="17491" spans="1:2" x14ac:dyDescent="0.25">
      <c r="A17491" s="62">
        <v>84131608</v>
      </c>
      <c r="B17491" s="63" t="s">
        <v>3650</v>
      </c>
    </row>
    <row r="17492" spans="1:2" x14ac:dyDescent="0.25">
      <c r="A17492" s="62">
        <v>84131609</v>
      </c>
      <c r="B17492" s="63" t="s">
        <v>2221</v>
      </c>
    </row>
    <row r="17493" spans="1:2" x14ac:dyDescent="0.25">
      <c r="A17493" s="62">
        <v>84131610</v>
      </c>
      <c r="B17493" s="63" t="s">
        <v>13383</v>
      </c>
    </row>
    <row r="17494" spans="1:2" x14ac:dyDescent="0.25">
      <c r="A17494" s="62">
        <v>84131701</v>
      </c>
      <c r="B17494" s="63" t="s">
        <v>4758</v>
      </c>
    </row>
    <row r="17495" spans="1:2" x14ac:dyDescent="0.25">
      <c r="A17495" s="62">
        <v>84131702</v>
      </c>
      <c r="B17495" s="63" t="s">
        <v>10669</v>
      </c>
    </row>
    <row r="17496" spans="1:2" x14ac:dyDescent="0.25">
      <c r="A17496" s="62">
        <v>84131801</v>
      </c>
      <c r="B17496" s="63" t="s">
        <v>16066</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4368</v>
      </c>
    </row>
    <row r="17503" spans="1:2" x14ac:dyDescent="0.25">
      <c r="A17503" s="62">
        <v>84141701</v>
      </c>
      <c r="B17503" s="63" t="s">
        <v>15212</v>
      </c>
    </row>
    <row r="17504" spans="1:2" x14ac:dyDescent="0.25">
      <c r="A17504" s="62">
        <v>84141702</v>
      </c>
      <c r="B17504" s="63" t="s">
        <v>4064</v>
      </c>
    </row>
    <row r="17505" spans="1:2" x14ac:dyDescent="0.25">
      <c r="A17505" s="62">
        <v>85101501</v>
      </c>
      <c r="B17505" s="63" t="s">
        <v>5617</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4894</v>
      </c>
    </row>
    <row r="17518" spans="1:2" x14ac:dyDescent="0.25">
      <c r="A17518" s="62">
        <v>85101605</v>
      </c>
      <c r="B17518" s="63" t="s">
        <v>2410</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10627</v>
      </c>
    </row>
    <row r="17537" spans="1:2" x14ac:dyDescent="0.25">
      <c r="A17537" s="62">
        <v>85111512</v>
      </c>
      <c r="B17537" s="63" t="s">
        <v>14471</v>
      </c>
    </row>
    <row r="17538" spans="1:2" x14ac:dyDescent="0.25">
      <c r="A17538" s="62">
        <v>85111513</v>
      </c>
      <c r="B17538" s="63" t="s">
        <v>5254</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8487</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4907</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14286</v>
      </c>
    </row>
    <row r="17600" spans="1:2" x14ac:dyDescent="0.25">
      <c r="A17600" s="62">
        <v>85122004</v>
      </c>
      <c r="B17600" s="63" t="s">
        <v>8171</v>
      </c>
    </row>
    <row r="17601" spans="1:2" x14ac:dyDescent="0.25">
      <c r="A17601" s="62">
        <v>85122005</v>
      </c>
      <c r="B17601" s="63" t="s">
        <v>4432</v>
      </c>
    </row>
    <row r="17602" spans="1:2" x14ac:dyDescent="0.25">
      <c r="A17602" s="62">
        <v>85122101</v>
      </c>
      <c r="B17602" s="63" t="s">
        <v>7925</v>
      </c>
    </row>
    <row r="17603" spans="1:2" x14ac:dyDescent="0.25">
      <c r="A17603" s="62">
        <v>85122102</v>
      </c>
      <c r="B17603" s="63" t="s">
        <v>3057</v>
      </c>
    </row>
    <row r="17604" spans="1:2" x14ac:dyDescent="0.25">
      <c r="A17604" s="62">
        <v>85122103</v>
      </c>
      <c r="B17604" s="63" t="s">
        <v>5214</v>
      </c>
    </row>
    <row r="17605" spans="1:2" x14ac:dyDescent="0.25">
      <c r="A17605" s="62">
        <v>85122104</v>
      </c>
      <c r="B17605" s="63" t="s">
        <v>15075</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5174</v>
      </c>
    </row>
    <row r="17622" spans="1:2" x14ac:dyDescent="0.25">
      <c r="A17622" s="62">
        <v>85131702</v>
      </c>
      <c r="B17622" s="63" t="s">
        <v>3849</v>
      </c>
    </row>
    <row r="17623" spans="1:2" x14ac:dyDescent="0.25">
      <c r="A17623" s="62">
        <v>85131703</v>
      </c>
      <c r="B17623" s="63" t="s">
        <v>2196</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15914</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6516</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4568</v>
      </c>
    </row>
    <row r="17643" spans="1:2" x14ac:dyDescent="0.25">
      <c r="A17643" s="62">
        <v>85151501</v>
      </c>
      <c r="B17643" s="63" t="s">
        <v>4869</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9794</v>
      </c>
    </row>
    <row r="17648" spans="1:2" x14ac:dyDescent="0.25">
      <c r="A17648" s="62">
        <v>85151506</v>
      </c>
      <c r="B17648" s="63" t="s">
        <v>15373</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2929</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13920</v>
      </c>
    </row>
    <row r="17672" spans="1:2" x14ac:dyDescent="0.25">
      <c r="A17672" s="62">
        <v>86101509</v>
      </c>
      <c r="B17672" s="63" t="s">
        <v>9328</v>
      </c>
    </row>
    <row r="17673" spans="1:2" x14ac:dyDescent="0.25">
      <c r="A17673" s="62">
        <v>86101601</v>
      </c>
      <c r="B17673" s="63" t="s">
        <v>4706</v>
      </c>
    </row>
    <row r="17674" spans="1:2" x14ac:dyDescent="0.25">
      <c r="A17674" s="62">
        <v>86101602</v>
      </c>
      <c r="B17674" s="63" t="s">
        <v>9203</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3505</v>
      </c>
    </row>
    <row r="17682" spans="1:2" x14ac:dyDescent="0.25">
      <c r="A17682" s="62">
        <v>86101610</v>
      </c>
      <c r="B17682" s="63" t="s">
        <v>6098</v>
      </c>
    </row>
    <row r="17683" spans="1:2" x14ac:dyDescent="0.25">
      <c r="A17683" s="62">
        <v>86101701</v>
      </c>
      <c r="B17683" s="63" t="s">
        <v>2551</v>
      </c>
    </row>
    <row r="17684" spans="1:2" x14ac:dyDescent="0.25">
      <c r="A17684" s="62">
        <v>86101702</v>
      </c>
      <c r="B17684" s="63" t="s">
        <v>2395</v>
      </c>
    </row>
    <row r="17685" spans="1:2" x14ac:dyDescent="0.25">
      <c r="A17685" s="62">
        <v>86101703</v>
      </c>
      <c r="B17685" s="63" t="s">
        <v>10344</v>
      </c>
    </row>
    <row r="17686" spans="1:2" x14ac:dyDescent="0.25">
      <c r="A17686" s="62">
        <v>86101704</v>
      </c>
      <c r="B17686" s="63" t="s">
        <v>13184</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7938</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4625</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4710</v>
      </c>
    </row>
    <row r="17711" spans="1:2" x14ac:dyDescent="0.25">
      <c r="A17711" s="62">
        <v>86111504</v>
      </c>
      <c r="B17711" s="63" t="s">
        <v>1219</v>
      </c>
    </row>
    <row r="17712" spans="1:2" x14ac:dyDescent="0.25">
      <c r="A17712" s="62">
        <v>86111505</v>
      </c>
      <c r="B17712" s="63" t="s">
        <v>4513</v>
      </c>
    </row>
    <row r="17713" spans="1:2" x14ac:dyDescent="0.25">
      <c r="A17713" s="62">
        <v>86111601</v>
      </c>
      <c r="B17713" s="63" t="s">
        <v>8145</v>
      </c>
    </row>
    <row r="17714" spans="1:2" x14ac:dyDescent="0.25">
      <c r="A17714" s="62">
        <v>86111602</v>
      </c>
      <c r="B17714" s="63" t="s">
        <v>14327</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6818</v>
      </c>
    </row>
    <row r="17735" spans="1:2" x14ac:dyDescent="0.25">
      <c r="A17735" s="62">
        <v>86131504</v>
      </c>
      <c r="B17735" s="63" t="s">
        <v>2905</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10295</v>
      </c>
    </row>
    <row r="17739" spans="1:2" x14ac:dyDescent="0.25">
      <c r="A17739" s="62">
        <v>86131701</v>
      </c>
      <c r="B17739" s="63" t="s">
        <v>15919</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15437</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13087</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4562</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10388</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8058</v>
      </c>
    </row>
    <row r="17780" spans="1:2" x14ac:dyDescent="0.25">
      <c r="A17780" s="62">
        <v>90111701</v>
      </c>
      <c r="B17780" s="63" t="s">
        <v>15433</v>
      </c>
    </row>
    <row r="17781" spans="1:2" x14ac:dyDescent="0.25">
      <c r="A17781" s="62">
        <v>90111702</v>
      </c>
      <c r="B17781" s="63" t="s">
        <v>9576</v>
      </c>
    </row>
    <row r="17782" spans="1:2" x14ac:dyDescent="0.25">
      <c r="A17782" s="62">
        <v>90111703</v>
      </c>
      <c r="B17782" s="63" t="s">
        <v>14995</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4570</v>
      </c>
    </row>
    <row r="17801" spans="1:2" x14ac:dyDescent="0.25">
      <c r="A17801" s="62">
        <v>90141503</v>
      </c>
      <c r="B17801" s="63" t="s">
        <v>7158</v>
      </c>
    </row>
    <row r="17802" spans="1:2" x14ac:dyDescent="0.25">
      <c r="A17802" s="62">
        <v>90141601</v>
      </c>
      <c r="B17802" s="63" t="s">
        <v>8802</v>
      </c>
    </row>
    <row r="17803" spans="1:2" x14ac:dyDescent="0.25">
      <c r="A17803" s="62">
        <v>90141602</v>
      </c>
      <c r="B17803" s="63" t="s">
        <v>14902</v>
      </c>
    </row>
    <row r="17804" spans="1:2" x14ac:dyDescent="0.25">
      <c r="A17804" s="62">
        <v>90141603</v>
      </c>
      <c r="B17804" s="63" t="s">
        <v>2159</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15804</v>
      </c>
    </row>
    <row r="17811" spans="1:2" x14ac:dyDescent="0.25">
      <c r="A17811" s="62">
        <v>90151601</v>
      </c>
      <c r="B17811" s="63" t="s">
        <v>8828</v>
      </c>
    </row>
    <row r="17812" spans="1:2" x14ac:dyDescent="0.25">
      <c r="A17812" s="62">
        <v>90151602</v>
      </c>
      <c r="B17812" s="63" t="s">
        <v>15753</v>
      </c>
    </row>
    <row r="17813" spans="1:2" x14ac:dyDescent="0.25">
      <c r="A17813" s="62">
        <v>90151603</v>
      </c>
      <c r="B17813" s="63" t="s">
        <v>8880</v>
      </c>
    </row>
    <row r="17814" spans="1:2" x14ac:dyDescent="0.25">
      <c r="A17814" s="62">
        <v>90151701</v>
      </c>
      <c r="B17814" s="63" t="s">
        <v>4683</v>
      </c>
    </row>
    <row r="17815" spans="1:2" x14ac:dyDescent="0.25">
      <c r="A17815" s="62">
        <v>90151702</v>
      </c>
      <c r="B17815" s="63" t="s">
        <v>9833</v>
      </c>
    </row>
    <row r="17816" spans="1:2" x14ac:dyDescent="0.25">
      <c r="A17816" s="62">
        <v>90151703</v>
      </c>
      <c r="B17816" s="63" t="s">
        <v>8354</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15937</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9373</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9299</v>
      </c>
    </row>
    <row r="17846" spans="1:2" x14ac:dyDescent="0.25">
      <c r="A17846" s="62">
        <v>91111503</v>
      </c>
      <c r="B17846" s="63" t="s">
        <v>2205</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14075</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3420</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4139</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4509</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4813</v>
      </c>
    </row>
    <row r="17902" spans="1:2" x14ac:dyDescent="0.25">
      <c r="A17902" s="62">
        <v>92111707</v>
      </c>
      <c r="B17902" s="63" t="s">
        <v>2769</v>
      </c>
    </row>
    <row r="17903" spans="1:2" x14ac:dyDescent="0.25">
      <c r="A17903" s="62">
        <v>92111708</v>
      </c>
      <c r="B17903" s="63" t="s">
        <v>7878</v>
      </c>
    </row>
    <row r="17904" spans="1:2" x14ac:dyDescent="0.25">
      <c r="A17904" s="62">
        <v>92111801</v>
      </c>
      <c r="B17904" s="63" t="s">
        <v>13378</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16105</v>
      </c>
    </row>
    <row r="17919" spans="1:2" x14ac:dyDescent="0.25">
      <c r="A17919" s="62">
        <v>92112001</v>
      </c>
      <c r="B17919" s="63" t="s">
        <v>4333</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7616</v>
      </c>
    </row>
    <row r="17927" spans="1:2" x14ac:dyDescent="0.25">
      <c r="A17927" s="62">
        <v>92112202</v>
      </c>
      <c r="B17927" s="63" t="s">
        <v>15266</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4191</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2396</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4591</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2735</v>
      </c>
    </row>
    <row r="17978" spans="1:2" x14ac:dyDescent="0.25">
      <c r="A17978" s="62">
        <v>93111505</v>
      </c>
      <c r="B17978" s="63" t="s">
        <v>14451</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9532</v>
      </c>
    </row>
    <row r="18005" spans="1:2" x14ac:dyDescent="0.25">
      <c r="A18005" s="62">
        <v>93121608</v>
      </c>
      <c r="B18005" s="63" t="s">
        <v>15632</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8185</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4349</v>
      </c>
    </row>
    <row r="18022" spans="1:2" x14ac:dyDescent="0.25">
      <c r="A18022" s="62">
        <v>93121710</v>
      </c>
      <c r="B18022" s="63" t="s">
        <v>14661</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6369</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9761</v>
      </c>
    </row>
    <row r="18068" spans="1:2" x14ac:dyDescent="0.25">
      <c r="A18068" s="62">
        <v>93141603</v>
      </c>
      <c r="B18068" s="63" t="s">
        <v>13428</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8986</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9846</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7651</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15220</v>
      </c>
    </row>
    <row r="18100" spans="1:2" x14ac:dyDescent="0.25">
      <c r="A18100" s="62">
        <v>93141808</v>
      </c>
      <c r="B18100" s="63" t="s">
        <v>4319</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4213</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9959</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15560</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7902</v>
      </c>
    </row>
    <row r="18158" spans="1:2" x14ac:dyDescent="0.25">
      <c r="A18158" s="62">
        <v>93161502</v>
      </c>
      <c r="B18158" s="63" t="s">
        <v>4882</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15769</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4573</v>
      </c>
    </row>
    <row r="18182" spans="1:2" x14ac:dyDescent="0.25">
      <c r="A18182" s="62">
        <v>93171503</v>
      </c>
      <c r="B18182" s="63" t="s">
        <v>4291</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14051</v>
      </c>
    </row>
    <row r="18196" spans="1:2" x14ac:dyDescent="0.25">
      <c r="A18196" s="62">
        <v>94101503</v>
      </c>
      <c r="B18196" s="63" t="s">
        <v>2749</v>
      </c>
    </row>
    <row r="18197" spans="1:2" x14ac:dyDescent="0.25">
      <c r="A18197" s="62">
        <v>94101504</v>
      </c>
      <c r="B18197" s="63" t="s">
        <v>4567</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4407</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5648</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4897</v>
      </c>
    </row>
    <row r="18237" spans="1:2" x14ac:dyDescent="0.25">
      <c r="A18237" s="62">
        <v>94112003</v>
      </c>
      <c r="B18237" s="63" t="s">
        <v>15949</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2160</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8241</v>
      </c>
    </row>
    <row r="18248" spans="1:2" x14ac:dyDescent="0.25">
      <c r="A18248" s="62">
        <v>94121509</v>
      </c>
      <c r="B18248" s="63" t="s">
        <v>4440</v>
      </c>
    </row>
    <row r="18249" spans="1:2" x14ac:dyDescent="0.25">
      <c r="A18249" s="62">
        <v>94121510</v>
      </c>
      <c r="B18249" s="63" t="s">
        <v>16211</v>
      </c>
    </row>
    <row r="18250" spans="1:2" x14ac:dyDescent="0.25">
      <c r="A18250" s="62">
        <v>94121511</v>
      </c>
      <c r="B18250" s="63" t="s">
        <v>8385</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8369</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13280</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13304</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11725</v>
      </c>
      <c r="D1" s="64" t="s">
        <v>14379</v>
      </c>
      <c r="E1" s="64" t="s">
        <v>10963</v>
      </c>
      <c r="F1" s="64" t="s">
        <v>11096</v>
      </c>
    </row>
    <row r="2" spans="1:10" ht="11.25" customHeight="1" x14ac:dyDescent="0.2">
      <c r="A2" s="66"/>
      <c r="B2" s="66"/>
      <c r="C2" s="66"/>
      <c r="D2" s="66"/>
      <c r="E2" s="66"/>
      <c r="F2" s="66"/>
    </row>
    <row r="3" spans="1:10" ht="11.25" customHeight="1" x14ac:dyDescent="0.2">
      <c r="A3" s="99" t="s">
        <v>14829</v>
      </c>
      <c r="B3" s="67" t="s">
        <v>8529</v>
      </c>
      <c r="C3" s="76"/>
      <c r="D3" s="99" t="s">
        <v>9387</v>
      </c>
      <c r="E3" s="67" t="s">
        <v>13095</v>
      </c>
      <c r="F3" s="66"/>
    </row>
    <row r="4" spans="1:10" ht="11.25" customHeight="1" x14ac:dyDescent="0.2">
      <c r="A4" s="100"/>
      <c r="B4" s="67" t="s">
        <v>1786</v>
      </c>
      <c r="C4" s="65" t="str">
        <f>IF(C3="","",IF(AND(MONTH(C3)&gt;=1,MONTH(C3)&lt;=3),1,IF(AND(MONTH(C3)&gt;=4,MONTH(C3)&lt;=6),2,IF(AND(MONTH(C3)&gt;=7,MONTH(C3)&lt;=9),3,4))))</f>
        <v/>
      </c>
      <c r="D4" s="100"/>
      <c r="E4" s="67" t="s">
        <v>2418</v>
      </c>
      <c r="F4" s="66"/>
    </row>
    <row r="5" spans="1:10" ht="11.25" customHeight="1" x14ac:dyDescent="0.2">
      <c r="A5" s="100"/>
      <c r="B5" s="67" t="s">
        <v>12943</v>
      </c>
      <c r="C5" s="76"/>
      <c r="D5" s="100"/>
      <c r="E5" s="67" t="s">
        <v>3075</v>
      </c>
      <c r="F5" s="66"/>
    </row>
    <row r="6" spans="1:10" ht="11.25" customHeight="1" x14ac:dyDescent="0.2">
      <c r="A6" s="100"/>
      <c r="B6" s="67" t="s">
        <v>1786</v>
      </c>
      <c r="C6" s="65" t="str">
        <f>IF(C5="","",IF(AND(MONTH(C5)&gt;=1,MONTH(C5)&lt;=3),1,IF(AND(MONTH(C5)&gt;=4,MONTH(C5)&lt;=6),2,IF(AND(MONTH(C5)&gt;=7,MONTH(C5)&lt;=9),3,4))))</f>
        <v/>
      </c>
      <c r="D6" s="100"/>
      <c r="E6" s="67" t="s">
        <v>13194</v>
      </c>
      <c r="F6" s="66"/>
    </row>
    <row r="8" spans="1:10" ht="11.25" customHeight="1" x14ac:dyDescent="0.2">
      <c r="A8" s="72" t="s">
        <v>15736</v>
      </c>
      <c r="B8" s="72" t="s">
        <v>16147</v>
      </c>
      <c r="C8" s="72" t="s">
        <v>15642</v>
      </c>
      <c r="D8" s="72" t="s">
        <v>15252</v>
      </c>
      <c r="E8" s="72" t="s">
        <v>6933</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www.w3.org/XML/1998/namespace"/>
    <ds:schemaRef ds:uri="http://schemas.microsoft.com/office/2006/metadata/properties"/>
    <ds:schemaRef ds:uri="http://purl.org/dc/terms/"/>
    <ds:schemaRef ds:uri="http://purl.org/dc/dcmitype/"/>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n.veloz</cp:lastModifiedBy>
  <dcterms:created xsi:type="dcterms:W3CDTF">2014-09-22T13:14:27Z</dcterms:created>
  <dcterms:modified xsi:type="dcterms:W3CDTF">2021-03-22T15:57:21Z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