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Default Extension="png" ContentType="image/png"/>
  <Override PartName="/xl/charts/chart6.xml" ContentType="application/vnd.openxmlformats-officedocument.drawingml.chart+xml"/>
  <Override PartName="/xl/charts/chart7.xml" ContentType="application/vnd.openxmlformats-officedocument.drawingml.chart+xml"/>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2" windowWidth="15456" windowHeight="11616" tabRatio="826"/>
  </bookViews>
  <sheets>
    <sheet name="Acciones y Partici. Iniciados" sheetId="32" r:id="rId1"/>
    <sheet name="Iniciados X Acción de Capacita" sheetId="47" r:id="rId2"/>
    <sheet name="Acciones y Partici. Culminados" sheetId="19" r:id="rId3"/>
    <sheet name="Concluidos X Acción de Capacita" sheetId="46" r:id="rId4"/>
    <sheet name=" Deserción" sheetId="3" r:id="rId5"/>
    <sheet name="Egreso " sheetId="33" r:id="rId6"/>
    <sheet name="Usuarios Centro Documentación" sheetId="30" r:id="rId7"/>
    <sheet name="Visitas a Pág. Web-CD" sheetId="31" r:id="rId8"/>
    <sheet name="Becados en las Acciones de Capa" sheetId="43" r:id="rId9"/>
  </sheets>
  <definedNames>
    <definedName name="_GoBack" localSheetId="8">'Becados en las Acciones de Capa'!$A$2</definedName>
    <definedName name="_xlnm.Print_Area" localSheetId="4">' Deserción'!$A$1:$F$24</definedName>
    <definedName name="_xlnm.Print_Area" localSheetId="2">'Acciones y Partici. Culminados'!$A$1:$BX$99</definedName>
    <definedName name="_xlnm.Print_Area" localSheetId="0">'Acciones y Partici. Iniciados'!$A$1:$F$39</definedName>
    <definedName name="_xlnm.Print_Area" localSheetId="8">'Becados en las Acciones de Capa'!$A$1:$J$38</definedName>
    <definedName name="_xlnm.Print_Area" localSheetId="3">'Concluidos X Acción de Capacita'!$A$1:$Z$292</definedName>
    <definedName name="_xlnm.Print_Area" localSheetId="5">'Egreso '!$A$1:$F$23</definedName>
    <definedName name="_xlnm.Print_Area" localSheetId="6">'Usuarios Centro Documentación'!$A$1:$AD$39</definedName>
    <definedName name="_xlnm.Print_Area" localSheetId="7">'Visitas a Pág. Web-CD'!$A$1:$C$28</definedName>
    <definedName name="Iniciados_2018" localSheetId="1">'Iniciados X Acción de Capacita'!$B$7:$F$251</definedName>
  </definedNames>
  <calcPr calcId="124519"/>
</workbook>
</file>

<file path=xl/calcChain.xml><?xml version="1.0" encoding="utf-8"?>
<calcChain xmlns="http://schemas.openxmlformats.org/spreadsheetml/2006/main">
  <c r="C23" i="30"/>
  <c r="C22"/>
  <c r="U76"/>
  <c r="V74"/>
  <c r="U74"/>
  <c r="U72"/>
  <c r="V71"/>
  <c r="U64"/>
  <c r="V73"/>
  <c r="U73"/>
  <c r="V64"/>
  <c r="R15"/>
  <c r="Q15"/>
  <c r="Q14"/>
  <c r="R14"/>
  <c r="R13"/>
  <c r="Q13"/>
  <c r="C33"/>
  <c r="C32"/>
  <c r="G23"/>
  <c r="F23"/>
  <c r="O23"/>
  <c r="O22"/>
  <c r="O13"/>
  <c r="E22"/>
  <c r="B13"/>
  <c r="R18"/>
  <c r="Q18"/>
  <c r="R21"/>
  <c r="R20"/>
  <c r="Q21"/>
  <c r="Q20"/>
  <c r="D22"/>
  <c r="C13"/>
  <c r="O25" i="43"/>
  <c r="M34"/>
  <c r="C26" i="31"/>
  <c r="C25"/>
  <c r="C24"/>
  <c r="C23"/>
  <c r="C22"/>
  <c r="C21"/>
  <c r="C20"/>
  <c r="C19"/>
  <c r="C18"/>
  <c r="C17"/>
  <c r="B26"/>
  <c r="B25"/>
  <c r="B24"/>
  <c r="B23"/>
  <c r="B22"/>
  <c r="B21"/>
  <c r="B20"/>
  <c r="B19"/>
  <c r="B18"/>
  <c r="B17"/>
  <c r="I35" i="3"/>
  <c r="I32"/>
  <c r="BX16" i="19"/>
  <c r="BW16"/>
  <c r="BV16"/>
  <c r="BU16"/>
  <c r="BT16"/>
  <c r="BS16"/>
  <c r="BR20"/>
  <c r="BR17" s="1"/>
  <c r="BQ20"/>
  <c r="BQ17" s="1"/>
  <c r="BP20"/>
  <c r="BP19" s="1"/>
  <c r="BO20"/>
  <c r="BN20"/>
  <c r="BN17" s="1"/>
  <c r="BO19"/>
  <c r="BO17"/>
  <c r="CM19"/>
  <c r="CM17"/>
  <c r="CM16"/>
  <c r="CM23"/>
  <c r="CK23"/>
  <c r="CK19"/>
  <c r="CK18"/>
  <c r="CK17"/>
  <c r="CK16"/>
  <c r="CJ19"/>
  <c r="CJ18"/>
  <c r="CJ17"/>
  <c r="CJ16"/>
  <c r="CJ23"/>
  <c r="BP17" l="1"/>
  <c r="BP21" s="1"/>
  <c r="BO21"/>
  <c r="CP16"/>
  <c r="CP23"/>
  <c r="BN19"/>
  <c r="BN21" s="1"/>
  <c r="BR19"/>
  <c r="BR21" s="1"/>
  <c r="BQ19"/>
  <c r="BQ21" s="1"/>
  <c r="CP17"/>
  <c r="CP19"/>
  <c r="F252" i="47"/>
  <c r="E252"/>
  <c r="D252"/>
  <c r="B252"/>
  <c r="X283" i="46"/>
  <c r="W283"/>
  <c r="U283"/>
  <c r="S283"/>
  <c r="R283"/>
  <c r="Q283"/>
  <c r="I283"/>
  <c r="X280"/>
  <c r="W280"/>
  <c r="U280"/>
  <c r="S280"/>
  <c r="R280"/>
  <c r="Q280"/>
  <c r="I280"/>
  <c r="X278"/>
  <c r="W278"/>
  <c r="U278"/>
  <c r="S278"/>
  <c r="R278"/>
  <c r="Q278"/>
  <c r="I278"/>
  <c r="X252"/>
  <c r="W252"/>
  <c r="U252"/>
  <c r="S252"/>
  <c r="R252"/>
  <c r="Q252"/>
  <c r="I252"/>
  <c r="X248"/>
  <c r="W248"/>
  <c r="U248"/>
  <c r="S248"/>
  <c r="R248"/>
  <c r="Q248"/>
  <c r="I248"/>
  <c r="X223"/>
  <c r="W223"/>
  <c r="U223"/>
  <c r="S223"/>
  <c r="R223"/>
  <c r="Q223"/>
  <c r="I223"/>
  <c r="X197"/>
  <c r="W197"/>
  <c r="U197"/>
  <c r="S197"/>
  <c r="R197"/>
  <c r="Q197"/>
  <c r="I197"/>
  <c r="X194"/>
  <c r="X198" s="1"/>
  <c r="W194"/>
  <c r="W198" s="1"/>
  <c r="U194"/>
  <c r="S194"/>
  <c r="R194"/>
  <c r="R198" s="1"/>
  <c r="Q194"/>
  <c r="Q198" s="1"/>
  <c r="I194"/>
  <c r="X87"/>
  <c r="W87"/>
  <c r="U87"/>
  <c r="S87"/>
  <c r="R87"/>
  <c r="Q87"/>
  <c r="I87"/>
  <c r="X79"/>
  <c r="W79"/>
  <c r="U79"/>
  <c r="U88" s="1"/>
  <c r="S79"/>
  <c r="S88" s="1"/>
  <c r="R79"/>
  <c r="Q79"/>
  <c r="I79"/>
  <c r="I88" s="1"/>
  <c r="X24"/>
  <c r="W24"/>
  <c r="U24"/>
  <c r="S24"/>
  <c r="R24"/>
  <c r="Q24"/>
  <c r="I24"/>
  <c r="X20"/>
  <c r="X25" s="1"/>
  <c r="W20"/>
  <c r="W25" s="1"/>
  <c r="U20"/>
  <c r="S20"/>
  <c r="R20"/>
  <c r="R25" s="1"/>
  <c r="Q20"/>
  <c r="Q25" s="1"/>
  <c r="I20"/>
  <c r="R16" i="30"/>
  <c r="R17"/>
  <c r="Q17"/>
  <c r="Q16"/>
  <c r="O20"/>
  <c r="C20"/>
  <c r="L21"/>
  <c r="N21" s="1"/>
  <c r="M21"/>
  <c r="I249" i="46" l="1"/>
  <c r="U249"/>
  <c r="S25"/>
  <c r="Q88"/>
  <c r="Q199" s="1"/>
  <c r="Q200" s="1"/>
  <c r="W88"/>
  <c r="W199" s="1"/>
  <c r="S198"/>
  <c r="S199" s="1"/>
  <c r="S200" s="1"/>
  <c r="Q249"/>
  <c r="W249"/>
  <c r="Q281"/>
  <c r="W281"/>
  <c r="S281"/>
  <c r="I281"/>
  <c r="U281"/>
  <c r="I25"/>
  <c r="U25"/>
  <c r="R88"/>
  <c r="R199" s="1"/>
  <c r="R200" s="1"/>
  <c r="X88"/>
  <c r="X199" s="1"/>
  <c r="I198"/>
  <c r="I199" s="1"/>
  <c r="I200" s="1"/>
  <c r="U198"/>
  <c r="R249"/>
  <c r="X249"/>
  <c r="S249"/>
  <c r="R281"/>
  <c r="X281"/>
  <c r="X200"/>
  <c r="U199"/>
  <c r="U200" s="1"/>
  <c r="W200"/>
  <c r="F14" i="32"/>
  <c r="Q34" i="43"/>
  <c r="O28"/>
  <c r="Q284" i="46" l="1"/>
  <c r="R284"/>
  <c r="X284"/>
  <c r="U284"/>
  <c r="I284"/>
  <c r="W284"/>
  <c r="S284"/>
  <c r="V76" i="30"/>
  <c r="O16"/>
  <c r="O25" s="1"/>
  <c r="L23"/>
  <c r="M20"/>
  <c r="N20" s="1"/>
  <c r="L20"/>
  <c r="M19"/>
  <c r="N19" s="1"/>
  <c r="L19"/>
  <c r="M18"/>
  <c r="N18"/>
  <c r="L18"/>
  <c r="CN18" i="19"/>
  <c r="BM18"/>
  <c r="BL18"/>
  <c r="BK18"/>
  <c r="BJ18"/>
  <c r="BI18"/>
  <c r="BH18"/>
  <c r="BM16"/>
  <c r="BL16"/>
  <c r="BI16"/>
  <c r="BJ16"/>
  <c r="BJ20" s="1"/>
  <c r="BJ17" s="1"/>
  <c r="BH16"/>
  <c r="AX20"/>
  <c r="AX17" s="1"/>
  <c r="AY20"/>
  <c r="AY19" s="1"/>
  <c r="AZ20"/>
  <c r="AZ19" s="1"/>
  <c r="BA20"/>
  <c r="BA17" s="1"/>
  <c r="BB20"/>
  <c r="BB19" s="1"/>
  <c r="BC20"/>
  <c r="BC17" s="1"/>
  <c r="BD20"/>
  <c r="BD19" s="1"/>
  <c r="BE20"/>
  <c r="BE19" s="1"/>
  <c r="BF20"/>
  <c r="BF17" s="1"/>
  <c r="BG20"/>
  <c r="BG19" s="1"/>
  <c r="C25" i="30"/>
  <c r="C16"/>
  <c r="O17"/>
  <c r="M22"/>
  <c r="M23"/>
  <c r="L15"/>
  <c r="L16"/>
  <c r="L22"/>
  <c r="M16"/>
  <c r="L17"/>
  <c r="M15"/>
  <c r="E25"/>
  <c r="D25"/>
  <c r="F25"/>
  <c r="G25"/>
  <c r="H25"/>
  <c r="I25"/>
  <c r="J25"/>
  <c r="K25"/>
  <c r="D30" i="3"/>
  <c r="BM20" i="19"/>
  <c r="BM19" s="1"/>
  <c r="BI20"/>
  <c r="BI19" s="1"/>
  <c r="D46" i="32"/>
  <c r="D15"/>
  <c r="F15"/>
  <c r="E15"/>
  <c r="B27" i="31"/>
  <c r="L14" i="30"/>
  <c r="M13"/>
  <c r="BH20" i="19" l="1"/>
  <c r="BH19" s="1"/>
  <c r="BL20"/>
  <c r="BL19" s="1"/>
  <c r="BK16"/>
  <c r="BK20" s="1"/>
  <c r="BK19" s="1"/>
  <c r="BB17"/>
  <c r="BB21" s="1"/>
  <c r="BD17"/>
  <c r="BD21" s="1"/>
  <c r="AY17"/>
  <c r="AY21" s="1"/>
  <c r="BE17"/>
  <c r="BE21" s="1"/>
  <c r="BG17"/>
  <c r="BG21" s="1"/>
  <c r="AZ17"/>
  <c r="AZ21" s="1"/>
  <c r="BA19"/>
  <c r="BA21" s="1"/>
  <c r="AX19"/>
  <c r="AX21" s="1"/>
  <c r="BF19"/>
  <c r="BF21" s="1"/>
  <c r="BC19"/>
  <c r="BC21" s="1"/>
  <c r="N23" i="30"/>
  <c r="N22"/>
  <c r="BI17" i="19"/>
  <c r="BI21" s="1"/>
  <c r="M17" i="30"/>
  <c r="N17" s="1"/>
  <c r="N16"/>
  <c r="N15"/>
  <c r="M14"/>
  <c r="N14" s="1"/>
  <c r="B25"/>
  <c r="C27" i="31"/>
  <c r="BM17" i="19"/>
  <c r="BM21" s="1"/>
  <c r="BJ19"/>
  <c r="BJ21" s="1"/>
  <c r="BH17"/>
  <c r="BH21" s="1"/>
  <c r="R25" i="30"/>
  <c r="Q25"/>
  <c r="L13"/>
  <c r="L25" s="1"/>
  <c r="CL18" i="19"/>
  <c r="CM18"/>
  <c r="CP18" l="1"/>
  <c r="BL17"/>
  <c r="BL21" s="1"/>
  <c r="BK17"/>
  <c r="BK21" s="1"/>
  <c r="M25" i="30"/>
  <c r="N13"/>
  <c r="N25" s="1"/>
  <c r="AW18" i="19" l="1"/>
  <c r="AV18"/>
  <c r="AW16"/>
  <c r="AV16"/>
  <c r="AG16"/>
  <c r="AF16"/>
  <c r="AG18"/>
  <c r="AF18"/>
  <c r="H20"/>
  <c r="H19" s="1"/>
  <c r="I20"/>
  <c r="I19" s="1"/>
  <c r="J20"/>
  <c r="J19" s="1"/>
  <c r="K20"/>
  <c r="K19" s="1"/>
  <c r="Q18"/>
  <c r="P18"/>
  <c r="N18"/>
  <c r="M18"/>
  <c r="L18"/>
  <c r="Q16"/>
  <c r="P16"/>
  <c r="N16"/>
  <c r="M16"/>
  <c r="L16"/>
  <c r="G20"/>
  <c r="G19" s="1"/>
  <c r="F20"/>
  <c r="F19" s="1"/>
  <c r="E20"/>
  <c r="E19" s="1"/>
  <c r="D20"/>
  <c r="D17" s="1"/>
  <c r="C20"/>
  <c r="C19" s="1"/>
  <c r="B20"/>
  <c r="B19" s="1"/>
  <c r="AQ20"/>
  <c r="AQ19" s="1"/>
  <c r="AP20"/>
  <c r="AP19" s="1"/>
  <c r="AO20"/>
  <c r="AO19" s="1"/>
  <c r="AN20"/>
  <c r="AN19" s="1"/>
  <c r="AM20"/>
  <c r="AM19" s="1"/>
  <c r="AL20"/>
  <c r="AL19" s="1"/>
  <c r="AK20"/>
  <c r="AK19" s="1"/>
  <c r="AJ20"/>
  <c r="AJ19" s="1"/>
  <c r="AI20"/>
  <c r="AI19" s="1"/>
  <c r="AH20"/>
  <c r="AH19" s="1"/>
  <c r="AA20"/>
  <c r="AA19" s="1"/>
  <c r="Z20"/>
  <c r="Z19" s="1"/>
  <c r="Y20"/>
  <c r="Y19" s="1"/>
  <c r="X20"/>
  <c r="X19" s="1"/>
  <c r="W20"/>
  <c r="W19" s="1"/>
  <c r="V20"/>
  <c r="V19" s="1"/>
  <c r="U20"/>
  <c r="U19" s="1"/>
  <c r="T20"/>
  <c r="T19" s="1"/>
  <c r="S20"/>
  <c r="S19" s="1"/>
  <c r="AT18"/>
  <c r="AS18"/>
  <c r="AR18"/>
  <c r="AD18"/>
  <c r="AC18"/>
  <c r="AB18"/>
  <c r="AT16"/>
  <c r="AS16"/>
  <c r="AR16"/>
  <c r="AD16"/>
  <c r="AC16"/>
  <c r="BS18" l="1"/>
  <c r="AW20"/>
  <c r="AW19" s="1"/>
  <c r="BU18"/>
  <c r="AV20"/>
  <c r="AV17" s="1"/>
  <c r="BW18"/>
  <c r="BT18"/>
  <c r="D19"/>
  <c r="D21" s="1"/>
  <c r="I17"/>
  <c r="I21" s="1"/>
  <c r="BX18"/>
  <c r="AK17"/>
  <c r="AK21" s="1"/>
  <c r="U17"/>
  <c r="U21" s="1"/>
  <c r="P20"/>
  <c r="P19" s="1"/>
  <c r="E17"/>
  <c r="E21" s="1"/>
  <c r="F17"/>
  <c r="F21" s="1"/>
  <c r="G17"/>
  <c r="G21" s="1"/>
  <c r="K17"/>
  <c r="K21" s="1"/>
  <c r="V17"/>
  <c r="V21" s="1"/>
  <c r="T17"/>
  <c r="T21" s="1"/>
  <c r="S17"/>
  <c r="S21" s="1"/>
  <c r="AM17"/>
  <c r="AM21" s="1"/>
  <c r="AQ17"/>
  <c r="AQ21" s="1"/>
  <c r="AP17"/>
  <c r="AP21" s="1"/>
  <c r="AO17"/>
  <c r="AO21" s="1"/>
  <c r="AT20"/>
  <c r="AT19" s="1"/>
  <c r="AS20"/>
  <c r="AS19" s="1"/>
  <c r="AR20"/>
  <c r="AR19" s="1"/>
  <c r="AJ17"/>
  <c r="AJ21" s="1"/>
  <c r="AI17"/>
  <c r="AI21" s="1"/>
  <c r="AH17"/>
  <c r="AH21" s="1"/>
  <c r="AN17"/>
  <c r="AN21" s="1"/>
  <c r="AL17"/>
  <c r="AL21" s="1"/>
  <c r="AG20"/>
  <c r="AG19" s="1"/>
  <c r="AA17"/>
  <c r="AA21" s="1"/>
  <c r="Z17"/>
  <c r="Z21" s="1"/>
  <c r="Y17"/>
  <c r="Y21" s="1"/>
  <c r="X17"/>
  <c r="X21" s="1"/>
  <c r="W17"/>
  <c r="W21" s="1"/>
  <c r="AF20"/>
  <c r="AF19" s="1"/>
  <c r="AD20"/>
  <c r="AD17" s="1"/>
  <c r="AC20"/>
  <c r="AC19" s="1"/>
  <c r="R20"/>
  <c r="R17" s="1"/>
  <c r="J17"/>
  <c r="J21" s="1"/>
  <c r="H17"/>
  <c r="H21" s="1"/>
  <c r="Q20"/>
  <c r="Q19" s="1"/>
  <c r="N20"/>
  <c r="N19" s="1"/>
  <c r="C17"/>
  <c r="C21" s="1"/>
  <c r="M20"/>
  <c r="M17" s="1"/>
  <c r="B17"/>
  <c r="B21" s="1"/>
  <c r="L20"/>
  <c r="L19" s="1"/>
  <c r="AB16"/>
  <c r="O16"/>
  <c r="O18"/>
  <c r="AE16"/>
  <c r="AU16"/>
  <c r="AW17"/>
  <c r="AE18"/>
  <c r="AU18"/>
  <c r="BW20" l="1"/>
  <c r="BW17" s="1"/>
  <c r="AV19"/>
  <c r="AV21" s="1"/>
  <c r="M19"/>
  <c r="M21" s="1"/>
  <c r="AT17"/>
  <c r="AT21" s="1"/>
  <c r="AR17"/>
  <c r="AR21" s="1"/>
  <c r="AS17"/>
  <c r="AS21" s="1"/>
  <c r="N17"/>
  <c r="N21" s="1"/>
  <c r="BV18"/>
  <c r="P17"/>
  <c r="P21" s="1"/>
  <c r="AF17"/>
  <c r="AF21" s="1"/>
  <c r="L17"/>
  <c r="L21" s="1"/>
  <c r="AG17"/>
  <c r="AG21" s="1"/>
  <c r="AD19"/>
  <c r="AD21" s="1"/>
  <c r="AC17"/>
  <c r="AC21" s="1"/>
  <c r="R19"/>
  <c r="R21" s="1"/>
  <c r="Q17"/>
  <c r="Q21" s="1"/>
  <c r="AW21"/>
  <c r="BS20"/>
  <c r="BS17" s="1"/>
  <c r="AB20"/>
  <c r="O20"/>
  <c r="O19" s="1"/>
  <c r="BT20"/>
  <c r="BT17" s="1"/>
  <c r="AE20"/>
  <c r="AE17" s="1"/>
  <c r="BU20"/>
  <c r="BU19" s="1"/>
  <c r="BX20"/>
  <c r="BX17" s="1"/>
  <c r="AU20"/>
  <c r="AU17" s="1"/>
  <c r="BW19" l="1"/>
  <c r="BW21" s="1"/>
  <c r="AE19"/>
  <c r="AE21" s="1"/>
  <c r="BX19"/>
  <c r="BX21" s="1"/>
  <c r="AB19"/>
  <c r="AB17"/>
  <c r="O17"/>
  <c r="O21" s="1"/>
  <c r="BS19"/>
  <c r="BS21" s="1"/>
  <c r="AU19"/>
  <c r="AU21" s="1"/>
  <c r="BU17"/>
  <c r="BU21" s="1"/>
  <c r="BV20"/>
  <c r="BV17" s="1"/>
  <c r="BT19"/>
  <c r="BT21" s="1"/>
  <c r="AB21" l="1"/>
  <c r="BV19"/>
  <c r="BV21" s="1"/>
</calcChain>
</file>

<file path=xl/connections.xml><?xml version="1.0" encoding="utf-8"?>
<connections xmlns="http://schemas.openxmlformats.org/spreadsheetml/2006/main">
  <connection id="1" name="Iniciados 20181" type="6" refreshedVersion="3" background="1" saveData="1">
    <textPr sourceFile="\\192.168.10.40\c$\Documents and Settings\r.melo.CAPGEFI\Desktop\maria muse 2018\Iniciados 2018.csv" comma="1">
      <textFields count="7">
        <textField/>
        <textField/>
        <textField/>
        <textField/>
        <textField/>
        <textField/>
        <textField/>
      </textFields>
    </textPr>
  </connection>
</connections>
</file>

<file path=xl/sharedStrings.xml><?xml version="1.0" encoding="utf-8"?>
<sst xmlns="http://schemas.openxmlformats.org/spreadsheetml/2006/main" count="2121" uniqueCount="694">
  <si>
    <t>Ministerio de Hacienda</t>
  </si>
  <si>
    <t xml:space="preserve">Centro de Capacitación en Política y Gestión Fiscal </t>
  </si>
  <si>
    <t>Participantes</t>
  </si>
  <si>
    <t>Femenino</t>
  </si>
  <si>
    <t>Masculino</t>
  </si>
  <si>
    <t>Total</t>
  </si>
  <si>
    <t>Fuente: SIRECAF</t>
  </si>
  <si>
    <t>Acciones de Capacitación</t>
  </si>
  <si>
    <t>Certificados por Aprobación</t>
  </si>
  <si>
    <t>Denominación</t>
  </si>
  <si>
    <t>Público</t>
  </si>
  <si>
    <t>Totales</t>
  </si>
  <si>
    <t>Reprobados</t>
  </si>
  <si>
    <t>Centro de Capacitación en Política y Gestión Fiscal</t>
  </si>
  <si>
    <t>Cantidad de Becas</t>
  </si>
  <si>
    <r>
      <t xml:space="preserve">Centro </t>
    </r>
    <r>
      <rPr>
        <b/>
        <sz val="11"/>
        <color rgb="FF000000"/>
        <rFont val="Calibri"/>
        <family val="2"/>
        <scheme val="minor"/>
      </rPr>
      <t>de Capacitación en Política y Gestión Fiscal</t>
    </r>
  </si>
  <si>
    <t>% de la Beca Otorgadas</t>
  </si>
  <si>
    <r>
      <t>Resumen de Acciones de Capacitación  y Participantes por Género</t>
    </r>
    <r>
      <rPr>
        <b/>
        <i/>
        <sz val="14"/>
        <color rgb="FF000000"/>
        <rFont val="Calibri"/>
        <family val="2"/>
      </rPr>
      <t xml:space="preserve">   </t>
    </r>
  </si>
  <si>
    <t>Oferta de Capacitación</t>
  </si>
  <si>
    <t>Acciones de Capacitación y Participantes por Género</t>
  </si>
  <si>
    <t>Egresados por Aprobación</t>
  </si>
  <si>
    <t>Iniciados</t>
  </si>
  <si>
    <t>Concluídos</t>
  </si>
  <si>
    <t>Participantes solicitantes, iniciados y concluidos</t>
  </si>
  <si>
    <t>Solicitantes</t>
  </si>
  <si>
    <t>Usuarios por Género</t>
  </si>
  <si>
    <t>Concluidos</t>
  </si>
  <si>
    <t>Deserción</t>
  </si>
  <si>
    <t>% Deserción</t>
  </si>
  <si>
    <t>Documentos Recibidos</t>
  </si>
  <si>
    <t>CAPGEFI</t>
  </si>
  <si>
    <t>Otros</t>
  </si>
  <si>
    <t>TOTAL</t>
  </si>
  <si>
    <t>Libros</t>
  </si>
  <si>
    <t>Revistas</t>
  </si>
  <si>
    <t>Boletines</t>
  </si>
  <si>
    <t>Informes</t>
  </si>
  <si>
    <t>Documentos</t>
  </si>
  <si>
    <t>Folletos</t>
  </si>
  <si>
    <t>CD/DVD</t>
  </si>
  <si>
    <t>Brochures</t>
  </si>
  <si>
    <t>Cantidad de Documentos Consultados</t>
  </si>
  <si>
    <t>Vía Telefónica</t>
  </si>
  <si>
    <t>Vía Correo Electrónico</t>
  </si>
  <si>
    <t>Uso de Reproducción de Documentos (Fotocopias)</t>
  </si>
  <si>
    <t>Cantidad de Copias</t>
  </si>
  <si>
    <t>Total de Ejemplares</t>
  </si>
  <si>
    <t>Cantidad de Títulos</t>
  </si>
  <si>
    <t>Institución</t>
  </si>
  <si>
    <t>Usuarios del Servicio</t>
  </si>
  <si>
    <t>Externos</t>
  </si>
  <si>
    <t>Internos</t>
  </si>
  <si>
    <t>Fuente: Centro de Documentación "Dr. Raymundo Amaro Guzmán"</t>
  </si>
  <si>
    <t>Presencial</t>
  </si>
  <si>
    <t>Auto-Asistidos en Sala</t>
  </si>
  <si>
    <t xml:space="preserve">No Presencial </t>
  </si>
  <si>
    <t>Nota: M= Masculino;  F= Femenino</t>
  </si>
  <si>
    <t>M</t>
  </si>
  <si>
    <t>F</t>
  </si>
  <si>
    <t>Enlaces a través del Centro de Documentación</t>
  </si>
  <si>
    <t>Visitas al Links (Entradas)</t>
  </si>
  <si>
    <t>Enlaces Vistos (Páginas Vistas)</t>
  </si>
  <si>
    <t>Catálogo en Línea</t>
  </si>
  <si>
    <t>Informes Nacionales e Internacionales</t>
  </si>
  <si>
    <t>Biblioteca Digital</t>
  </si>
  <si>
    <t>Novedades recibidas</t>
  </si>
  <si>
    <t>Blog Informativo</t>
  </si>
  <si>
    <t>Enlaces y Recursos</t>
  </si>
  <si>
    <t>Conócenos</t>
  </si>
  <si>
    <t>Formulario de Solicitud de Documentos</t>
  </si>
  <si>
    <t>Fuente: Analítica del flujo usuarios de la página web</t>
  </si>
  <si>
    <t>Ministerio de Hacienda                                                                                                                                Centro de Capacitación en Política y Gestión Fiscal                                                         Departamento de Investigación y Publicación                                                                                 Centro de Documentación "Dr. Raymundo Amaro Guzmán"</t>
  </si>
  <si>
    <t xml:space="preserve">Ministerio de Hacienda   </t>
  </si>
  <si>
    <t xml:space="preserve">                                                                                                                                                                                                                                                                                                                                                                                                                                                                    Resultados Académicos</t>
  </si>
  <si>
    <t xml:space="preserve">Centro de Capacitación en Política y Gestión Fiscal      </t>
  </si>
  <si>
    <t xml:space="preserve"> Centro de Capacitación en Política y Gestión Fiscal  </t>
  </si>
  <si>
    <t xml:space="preserve">Centro de Documentación "Dr. Raymundo Amaro Guzmán"         </t>
  </si>
  <si>
    <t xml:space="preserve">Usuarios Asistidos por Género      </t>
  </si>
  <si>
    <t xml:space="preserve">Ministerio de Hacienda       </t>
  </si>
  <si>
    <t xml:space="preserve">Departamento de Investigación y Publicación </t>
  </si>
  <si>
    <t xml:space="preserve"> Centro de Documentación "Dr. Raymundo Amaro Guzmán"     </t>
  </si>
  <si>
    <t xml:space="preserve"> Acceso a los enlaces del Centro de Documentación en el Portal Institucional</t>
  </si>
  <si>
    <t>Asistidos</t>
  </si>
  <si>
    <t>En Sala</t>
  </si>
  <si>
    <t>Fuera de Sala</t>
  </si>
  <si>
    <t>Asistencia fuera de Sala</t>
  </si>
  <si>
    <t>Virtual</t>
  </si>
  <si>
    <t xml:space="preserve"> </t>
  </si>
  <si>
    <t xml:space="preserve">         Para culminar con el análisis de la operatividad del Centro de Documentación del CAPGEFI, presentamos un cuadro contentivo de los diferentes enlaces que posee el CD a nivel del portal web, así como la frecuencia de acceso a cada uno de ellos, de parte de los usuarios.</t>
  </si>
  <si>
    <t xml:space="preserve">Departamento de Investigación y Publicaciones  </t>
  </si>
  <si>
    <t xml:space="preserve">Departamento de Investigación y Publicaciones       </t>
  </si>
  <si>
    <t xml:space="preserve">Departamento de Investigación y Publicaciones     </t>
  </si>
  <si>
    <t xml:space="preserve">Departamento de Investigación y Publicaciones </t>
  </si>
  <si>
    <t>Acciones de Capacitación concluidas y Participantes por Sector, Tipo de Programación y Género, según Modalidad Docente</t>
  </si>
  <si>
    <t>Modalidad (Docente)</t>
  </si>
  <si>
    <t>Sector</t>
  </si>
  <si>
    <t>Privado</t>
  </si>
  <si>
    <t>Programación Regular</t>
  </si>
  <si>
    <t>Programación Abierta</t>
  </si>
  <si>
    <t>Sub-Total (1)</t>
  </si>
  <si>
    <t>Sub-Total (2)</t>
  </si>
  <si>
    <t xml:space="preserve">Acciones de Capacitación </t>
  </si>
  <si>
    <t>Masculinos</t>
  </si>
  <si>
    <t>Femeninos</t>
  </si>
  <si>
    <t>Aprobados</t>
  </si>
  <si>
    <t>Sumatoria por Género</t>
  </si>
  <si>
    <t>%</t>
  </si>
  <si>
    <t>División de Investigación</t>
  </si>
  <si>
    <t>Sub-Total (3)</t>
  </si>
  <si>
    <t>Otros Públicos</t>
  </si>
  <si>
    <t>Ministerio de Hacienda (Presencial)</t>
  </si>
  <si>
    <t>Resto Sector Público (Presencial)</t>
  </si>
  <si>
    <t>Sector Público (Virtual)</t>
  </si>
  <si>
    <t>Sector Privado (Presencial)</t>
  </si>
  <si>
    <t>Total Culminados</t>
  </si>
  <si>
    <t xml:space="preserve"> Aprobados</t>
  </si>
  <si>
    <t>Acción de Capacitación</t>
  </si>
  <si>
    <r>
      <rPr>
        <sz val="14"/>
        <color theme="1"/>
        <rFont val="Arial"/>
        <family val="2"/>
      </rPr>
      <t xml:space="preserve">Ministerio de Hacienda            </t>
    </r>
    <r>
      <rPr>
        <sz val="12"/>
        <color theme="1"/>
        <rFont val="Arial"/>
        <family val="2"/>
      </rPr>
      <t xml:space="preserve">                                                                                                                                                                                                                                                                                                                                                          </t>
    </r>
  </si>
  <si>
    <t>Básico de Técnicas Aduaneras</t>
  </si>
  <si>
    <t>Cantidad de Becados</t>
  </si>
  <si>
    <t>Departamento de Investigación y Publicaciones</t>
  </si>
  <si>
    <t>Videoteca</t>
  </si>
  <si>
    <t>Noticias del CD</t>
  </si>
  <si>
    <t>Total        10</t>
  </si>
  <si>
    <t xml:space="preserve">Resultados Académicos </t>
  </si>
  <si>
    <t xml:space="preserve">        La conclusión obligada es que está en marcha un nuevo esquema de uso de los servicios documentales de las instituciones, en función de las nuevas facilidades que la tecnología pone a disposición de la ciudadanía.  En efecto, en vez visitarlos físicamente, con todo lo que eso implica en términos de desplazamiento, los usuarios prefieren hacerlo de manera virtual, ponchando una o más teclas.  Lo anterior conlleva, consecuentemente, reconsiderar la magnitud real del servicio que presta el Centro de Documentación, en materia de información y, consecuente, de empoderamiento al contribuyente.</t>
  </si>
  <si>
    <t>República Dominicana</t>
  </si>
  <si>
    <t>CENTRO DE CAPACITACIÓN EN POLÍTICA Y GESTIÓN FISCAL (CAPGEFI)</t>
  </si>
  <si>
    <t>Fecha:</t>
  </si>
  <si>
    <t>Página:</t>
  </si>
  <si>
    <t>de</t>
  </si>
  <si>
    <t>Sexo</t>
  </si>
  <si>
    <t>Estado</t>
  </si>
  <si>
    <t>Fecha Conclusión</t>
  </si>
  <si>
    <t>Cantidad De Participantes</t>
  </si>
  <si>
    <t>NO.</t>
  </si>
  <si>
    <t>Nombre Del Evento</t>
  </si>
  <si>
    <t>Código</t>
  </si>
  <si>
    <t>Aprobado</t>
  </si>
  <si>
    <t>Reprobado</t>
  </si>
  <si>
    <t>Regular</t>
  </si>
  <si>
    <t>Abierta</t>
  </si>
  <si>
    <t>Curso-Modular: Básico de Técnicas Aduaneras</t>
  </si>
  <si>
    <t>Taller: Actualización Aduanera</t>
  </si>
  <si>
    <t>Curso-Taller: Básico Excel 2007</t>
  </si>
  <si>
    <t>Total Registros:</t>
  </si>
  <si>
    <t>Curso-Taller: Introductorio a la Ofimática 2007</t>
  </si>
  <si>
    <t>Fuente: SIRECAF (Sistema de Registro de Capacitación Fiscal del CAPGEFI)</t>
  </si>
  <si>
    <t>Deserción Registrada</t>
  </si>
  <si>
    <t>UASD</t>
  </si>
  <si>
    <t xml:space="preserve">                                                                                                                                                                                                                                                                                                                                                                                                                                                                                                      </t>
  </si>
  <si>
    <t>nuevos</t>
  </si>
  <si>
    <t>reposiciones</t>
  </si>
  <si>
    <t>Iniciados nuevos</t>
  </si>
  <si>
    <t>en proceso</t>
  </si>
  <si>
    <t>Deserción de Participantes en Acciones de Capacitación</t>
  </si>
  <si>
    <t>Cantidad de Acción de Capacitación</t>
  </si>
  <si>
    <t>Egreso de Participantes en Acciones de Capacitación</t>
  </si>
  <si>
    <t xml:space="preserve">Cantidad de Participantes </t>
  </si>
  <si>
    <t>Solicitudes de Participantes*</t>
  </si>
  <si>
    <t>Participantes*</t>
  </si>
  <si>
    <t>Fuente: SIRECAF. Nota: *La diferencia entre los solicitantes e iniciados es porque están en proceso de iniciar.</t>
  </si>
  <si>
    <t>Taller: Básico del SIGEF</t>
  </si>
  <si>
    <t>Curso: Fundamentos del Sistema Nacional de Control Interno</t>
  </si>
  <si>
    <t>Sub-total*</t>
  </si>
  <si>
    <t>Curso: Fundamentos del Sistema de Crédito Público</t>
  </si>
  <si>
    <t>Curso: Fundamentos del Sistema de Presupuesto Público</t>
  </si>
  <si>
    <t>Abierta Virtual</t>
  </si>
  <si>
    <t>Centro de Capacitación en Política y Gestión Fiscal (CAPGEFI)</t>
  </si>
  <si>
    <t>Género</t>
  </si>
  <si>
    <t>FOT-031-12-2016</t>
  </si>
  <si>
    <t>FOT-031-15-2016</t>
  </si>
  <si>
    <t>Curso: Impuesto Sobre la Renta</t>
  </si>
  <si>
    <t>Curso: Ortografía y Redacción</t>
  </si>
  <si>
    <t>Diplomado: Hacienda Pública</t>
  </si>
  <si>
    <t>FOT-199-21-2016</t>
  </si>
  <si>
    <t>Taller: Inteligencia Emocional</t>
  </si>
  <si>
    <t>Taller: Videos Tutoriales</t>
  </si>
  <si>
    <t>Tipo De Programación</t>
  </si>
  <si>
    <t>Regular Virtual</t>
  </si>
  <si>
    <t>Público y Privado</t>
  </si>
  <si>
    <t>Nota: *Agrupación y Revisión realizada por la División de Investigación</t>
  </si>
  <si>
    <t>(**): Anotación del revisor</t>
  </si>
  <si>
    <t>Participantes Que Concluyeron Por Estrategias Educativas, Género, Tipo de Programación (y Modalidad) y Resultados**</t>
  </si>
  <si>
    <t>Nombre de la Acción de Capacitación Iniciada</t>
  </si>
  <si>
    <t>Sector Público y Privado (Presencial)</t>
  </si>
  <si>
    <t>UTESA</t>
  </si>
  <si>
    <t>UNIBE</t>
  </si>
  <si>
    <t>FOT-031-14-2016</t>
  </si>
  <si>
    <t>Curso-Modular: Formación Metodológica para Facilitadores</t>
  </si>
  <si>
    <t>FOT-173-01-2016</t>
  </si>
  <si>
    <t>Cantidad de Participantes que Iniciaron el 1er día</t>
  </si>
  <si>
    <t xml:space="preserve">Vía Correo Electrónico </t>
  </si>
  <si>
    <t>Institución Académica de Procedencia</t>
  </si>
  <si>
    <t>Asistencia al Usuario por modalidad y Género</t>
  </si>
  <si>
    <t>FOT-217-01-2017</t>
  </si>
  <si>
    <t>01/03/2017</t>
  </si>
  <si>
    <t>FOA-123-01-2017</t>
  </si>
  <si>
    <t>FOT-157-01-2017</t>
  </si>
  <si>
    <t>10/03/2017</t>
  </si>
  <si>
    <t>Taller: Etiqueta y Protocolo en el Servicio</t>
  </si>
  <si>
    <t>FOA-206-01-2017</t>
  </si>
  <si>
    <t>29/03/2017</t>
  </si>
  <si>
    <t>FOA-062-01-2017</t>
  </si>
  <si>
    <t>Taller: Calidad en el Servicio y Atención al Cliente-Usuario</t>
  </si>
  <si>
    <t>FOA-175-02-2017</t>
  </si>
  <si>
    <t>31/03/2017</t>
  </si>
  <si>
    <t>FOA-175-01-2017</t>
  </si>
  <si>
    <t>Taller: Oratoria y Maestría de Ceremonia</t>
  </si>
  <si>
    <t>FOA-112-01-2017</t>
  </si>
  <si>
    <t>FOT-128-10-2015</t>
  </si>
  <si>
    <t>10/02/2017</t>
  </si>
  <si>
    <t>FOT-129-04-2016</t>
  </si>
  <si>
    <t>24/01/2017</t>
  </si>
  <si>
    <t>20/03/2017</t>
  </si>
  <si>
    <t>FOT-127-01-2017</t>
  </si>
  <si>
    <t>02/03/2017</t>
  </si>
  <si>
    <t>21/03/2017</t>
  </si>
  <si>
    <t>16/02/2017</t>
  </si>
  <si>
    <t>FOT-107-02-2017</t>
  </si>
  <si>
    <t>23/02/2017</t>
  </si>
  <si>
    <t>FOT-022-01-2017</t>
  </si>
  <si>
    <t>FOT-107-04-2017</t>
  </si>
  <si>
    <t>23/03/2017</t>
  </si>
  <si>
    <t>14/02/2017</t>
  </si>
  <si>
    <t>FOT-107-01-2017</t>
  </si>
  <si>
    <t>FOT-107-05-2017</t>
  </si>
  <si>
    <t>No. de Orden</t>
  </si>
  <si>
    <t>FOT-031-02-2017</t>
  </si>
  <si>
    <t>FOA-062-02-2017</t>
  </si>
  <si>
    <t>FOA-133-01-2017</t>
  </si>
  <si>
    <t>Curso:Sistema de Información de la Gestión Financiera SIGEF/Compras</t>
  </si>
  <si>
    <t>FOT-174-01-2017</t>
  </si>
  <si>
    <t>FOT-199-01-2017</t>
  </si>
  <si>
    <t>FOT-199-02-2017</t>
  </si>
  <si>
    <t>FOT-199-03-2017</t>
  </si>
  <si>
    <t>FOA-206-02-2017</t>
  </si>
  <si>
    <t>FOA-162-01-2017</t>
  </si>
  <si>
    <t>FOA-170-01-2017</t>
  </si>
  <si>
    <t>ÚNICA</t>
  </si>
  <si>
    <t>UNAD</t>
  </si>
  <si>
    <t>Impuesto Sobre La Renta</t>
  </si>
  <si>
    <t>Becas Otorgadas en las Acciones de Capacitación Ofertadas por el CAPGEFI</t>
  </si>
  <si>
    <t>Conferencia: Inteligencia Emocional</t>
  </si>
  <si>
    <t>FOA-193-01-2017</t>
  </si>
  <si>
    <t>FOT-031-03-2017</t>
  </si>
  <si>
    <t>FOT-031-04-2017</t>
  </si>
  <si>
    <t>FOT-031-05-2017</t>
  </si>
  <si>
    <t>FOA-062-03-2017</t>
  </si>
  <si>
    <t>Curso-Taller: Comunicación Efectiva</t>
  </si>
  <si>
    <t>FOA-138-01-2017</t>
  </si>
  <si>
    <t>Curso-Taller: Elaboración y Presentación de Estados Financieros</t>
  </si>
  <si>
    <t>FOT-196-01-2017</t>
  </si>
  <si>
    <t>Curso-Taller: Formulación Presupuestaria Orientado a Resultados</t>
  </si>
  <si>
    <t>FOT-097-02-2017</t>
  </si>
  <si>
    <t>Curso: Contabilidad Básica</t>
  </si>
  <si>
    <t>FOA-007-01-2017</t>
  </si>
  <si>
    <t>Curso: Excel Avanzado</t>
  </si>
  <si>
    <t>FOA-150-02-2017</t>
  </si>
  <si>
    <t>FOA-150-03-2017</t>
  </si>
  <si>
    <t>Curso: Fundamentos del Sistema de Compras y Contrataciones Públicas</t>
  </si>
  <si>
    <t>FOT-125-01-2017</t>
  </si>
  <si>
    <t>FOT-125-02-2017</t>
  </si>
  <si>
    <t>FOT-022-02-2017</t>
  </si>
  <si>
    <t>FOA-133-02-2017</t>
  </si>
  <si>
    <t>FOA-133-03-2017</t>
  </si>
  <si>
    <t>Curso: Redacción de Informes Técnicos</t>
  </si>
  <si>
    <t>FOA-134-01-2017</t>
  </si>
  <si>
    <t>FOT-199-05-2017</t>
  </si>
  <si>
    <t>FOT-199-06-2017</t>
  </si>
  <si>
    <t>FOT-199-07-2017</t>
  </si>
  <si>
    <t>Especialización: Especialización Técnica en Tesorería</t>
  </si>
  <si>
    <t>FOT-162-01-2017</t>
  </si>
  <si>
    <t>Seminario- Taller: Proceso Presupuestario y de Compras y Contratación Pública.</t>
  </si>
  <si>
    <t>FOT-231-01-2017</t>
  </si>
  <si>
    <t>Seminario-Taller: Proceso Presupuestario y de Compras y Contratación Pública.</t>
  </si>
  <si>
    <t>FOT-231-02-2017</t>
  </si>
  <si>
    <t>FOT-231-03-2017</t>
  </si>
  <si>
    <t>FOT-231-04-2017</t>
  </si>
  <si>
    <t>FOT-231-05-2017</t>
  </si>
  <si>
    <t>FOT-231-06-2017</t>
  </si>
  <si>
    <t>FOT-231-07-2017</t>
  </si>
  <si>
    <t>FOT-231-08-2017</t>
  </si>
  <si>
    <t>FOT-231-10-2017</t>
  </si>
  <si>
    <t>FOT-231-13-2017</t>
  </si>
  <si>
    <t>FOT-107-03-2017</t>
  </si>
  <si>
    <t>FOT-107-06-2017</t>
  </si>
  <si>
    <t>FOT-107-07-2017</t>
  </si>
  <si>
    <t>FOT-157-02-2017</t>
  </si>
  <si>
    <t>FOT-157-03-2017</t>
  </si>
  <si>
    <t>FOT-157-04-2017</t>
  </si>
  <si>
    <t>Taller: Ética en la Gestión Financiera del Estado</t>
  </si>
  <si>
    <t>FOT-156-01-2017</t>
  </si>
  <si>
    <t>Taller: Formalización de las Pequeñas y Medianas Empresas (PYMES)</t>
  </si>
  <si>
    <t>FOA-204-01-2017</t>
  </si>
  <si>
    <t>FOA-204-02-2017</t>
  </si>
  <si>
    <t>Taller: Gestión Efectiva del Tiempo y Productividad Personal</t>
  </si>
  <si>
    <t>FOA-166-01-2017</t>
  </si>
  <si>
    <t>Taller: Impuesto sobre Transferencias de Bienes Industrializados y Servicios (ITBIS)</t>
  </si>
  <si>
    <t>FOT-238-01-2017</t>
  </si>
  <si>
    <t>Taller: Impuesto sobre Transferencias de Bienes Industrializados y Servicios para Contribuyentes</t>
  </si>
  <si>
    <t>FOT-218-01-2017</t>
  </si>
  <si>
    <t>FOT-218-02-2017</t>
  </si>
  <si>
    <t>Taller: Introductorio a las Técnicas Aduaneras</t>
  </si>
  <si>
    <t>FOT-134-01-2017</t>
  </si>
  <si>
    <t>FOT-134-02-2017</t>
  </si>
  <si>
    <t>Taller: Mensajería Efectiva</t>
  </si>
  <si>
    <t>FOA-122-01-2017</t>
  </si>
  <si>
    <t>Taller: Trabajo En Equipo</t>
  </si>
  <si>
    <t>Tutorías: Inducción al Uso de la Plataforma MOODLE para la Enseñanza Virtual</t>
  </si>
  <si>
    <t>TUT-035-01-2017</t>
  </si>
  <si>
    <t>TUT-035-02-2017</t>
  </si>
  <si>
    <t>06/04/2017</t>
  </si>
  <si>
    <t>Ministerio de Hacienda y sus Dependencias</t>
  </si>
  <si>
    <t>04/04/2017</t>
  </si>
  <si>
    <t>10/04/2017</t>
  </si>
  <si>
    <t>12/04/2017</t>
  </si>
  <si>
    <t>16/05/2017</t>
  </si>
  <si>
    <t>22/05/2017</t>
  </si>
  <si>
    <t>02/06/2017</t>
  </si>
  <si>
    <t>14/06/2017</t>
  </si>
  <si>
    <t>21/06/2017</t>
  </si>
  <si>
    <t>02/05/2017</t>
  </si>
  <si>
    <t>04/05/2017</t>
  </si>
  <si>
    <t>05/05/2017</t>
  </si>
  <si>
    <t>FOT-031-20-2016</t>
  </si>
  <si>
    <t>01/06/2017</t>
  </si>
  <si>
    <t>05/06/2017</t>
  </si>
  <si>
    <t>08/06/2017</t>
  </si>
  <si>
    <t>13/06/2017</t>
  </si>
  <si>
    <t>16/06/2017</t>
  </si>
  <si>
    <t>Curso-Modular: Inglés Elemental</t>
  </si>
  <si>
    <t>FOT-221-02-2016</t>
  </si>
  <si>
    <t>19/06/2017</t>
  </si>
  <si>
    <t>17/04/2017</t>
  </si>
  <si>
    <t>15/05/2017</t>
  </si>
  <si>
    <t>03/05/2017</t>
  </si>
  <si>
    <t>FOT-031-17-2016</t>
  </si>
  <si>
    <t>12/05/2017</t>
  </si>
  <si>
    <t>29/06/2017</t>
  </si>
  <si>
    <t>18/04/2017</t>
  </si>
  <si>
    <t>Totales Revisados*</t>
  </si>
  <si>
    <t>Actualización Aduaneras</t>
  </si>
  <si>
    <t xml:space="preserve">Programación Regular                                                          </t>
  </si>
  <si>
    <t xml:space="preserve">                                                        (Sub-total (4))</t>
  </si>
  <si>
    <t xml:space="preserve">Programación Abierta  </t>
  </si>
  <si>
    <t>Sector Público y Privado (Virtual)</t>
  </si>
  <si>
    <t>PUCMM</t>
  </si>
  <si>
    <t>Alertas Periodísticas</t>
  </si>
  <si>
    <t>UCSD</t>
  </si>
  <si>
    <t>UNICARIBE</t>
  </si>
  <si>
    <t>ITBIS</t>
  </si>
  <si>
    <t>FOT-251-01-2017</t>
  </si>
  <si>
    <t>Charla: La Reforma de la Administración Financiera Gubernamental: Avances y Desafíos</t>
  </si>
  <si>
    <t>FOT-235-01-2017</t>
  </si>
  <si>
    <t>FOT-235-02-2017</t>
  </si>
  <si>
    <t>FOT-235-03-2017</t>
  </si>
  <si>
    <t>Charla: La Reforma Financiera del Estado Actualidad y  Próximos  pasos.</t>
  </si>
  <si>
    <t>FOT-234-03-2017</t>
  </si>
  <si>
    <t>FOT-234-06-2017</t>
  </si>
  <si>
    <t>Charla: Los Avances y Desafíos de la Administración Financiera Pública</t>
  </si>
  <si>
    <t>FOT-236-06-2017</t>
  </si>
  <si>
    <t>FOT-031-01-2017</t>
  </si>
  <si>
    <t>FOT-031-06-2017</t>
  </si>
  <si>
    <t>FOT-031-07-2017</t>
  </si>
  <si>
    <t>FOT-031-08-2017</t>
  </si>
  <si>
    <t>FOT-031-10-2017</t>
  </si>
  <si>
    <t>FOT-031-11-2017</t>
  </si>
  <si>
    <t>FOT-031-12-2017</t>
  </si>
  <si>
    <t>FOT-031-14-2017</t>
  </si>
  <si>
    <t>FOT-031-15-2017</t>
  </si>
  <si>
    <t>FOA-062-04-2017</t>
  </si>
  <si>
    <t>FOA-062-05-2017</t>
  </si>
  <si>
    <t>FOA-062-06-2017</t>
  </si>
  <si>
    <t>FOA-123-02-2017</t>
  </si>
  <si>
    <t>Curso-Taller: Planificación Estratégica y Programación</t>
  </si>
  <si>
    <t>FOT-248-01-2017</t>
  </si>
  <si>
    <t>FOA-150-04-2017</t>
  </si>
  <si>
    <t>Curso: Fundamentos de Planificación y Gestión de la Inversión Pública del Estado</t>
  </si>
  <si>
    <t>FOT-242-01-2017</t>
  </si>
  <si>
    <t>FOT-242-02-2017</t>
  </si>
  <si>
    <t>FOT-242-03-2017</t>
  </si>
  <si>
    <t>FOT-125-03-2017</t>
  </si>
  <si>
    <t>FOT-022-03-2017</t>
  </si>
  <si>
    <t>FOT-022-04-2017</t>
  </si>
  <si>
    <t>Curso: Inglés Intermedio</t>
  </si>
  <si>
    <t>FOT-230-01-2017</t>
  </si>
  <si>
    <t>FOA-133-04-2017</t>
  </si>
  <si>
    <t>Curso: Sistema de Información de la Gestión Financiera SIGEF/Compras</t>
  </si>
  <si>
    <t>FOT-174-02-2017</t>
  </si>
  <si>
    <t>FOT-174-03-2017</t>
  </si>
  <si>
    <t>FOT-199-04-2017</t>
  </si>
  <si>
    <t>FOT-199-08-2017</t>
  </si>
  <si>
    <t>FOT-199-10-2017</t>
  </si>
  <si>
    <t>FOT-199-14-2017</t>
  </si>
  <si>
    <t>FOT-199-16-2017</t>
  </si>
  <si>
    <t>FOT-231-09-2017</t>
  </si>
  <si>
    <t>FOT-231-11-2017</t>
  </si>
  <si>
    <t>FOT-231-12-2017</t>
  </si>
  <si>
    <t>Sensibilización: Conocimiento del marco regulatorio del programa de prev. de Lavado de Activos</t>
  </si>
  <si>
    <t>FOT-245-01-2017</t>
  </si>
  <si>
    <t>FOT-245-02-2017</t>
  </si>
  <si>
    <t>FOT-245-03-2017</t>
  </si>
  <si>
    <t>FOT-245-06-2017</t>
  </si>
  <si>
    <t>FOT-245-08-2017</t>
  </si>
  <si>
    <t>Taller-Modular: Introductorio al Sistema de Gestión Financiera del Estado</t>
  </si>
  <si>
    <t>FOT-239-01-2017</t>
  </si>
  <si>
    <t>FOT-107-09-2017</t>
  </si>
  <si>
    <t>FOT-107-10-2017</t>
  </si>
  <si>
    <t>FOT-107-11-2017</t>
  </si>
  <si>
    <t>FOT-107-13-2017</t>
  </si>
  <si>
    <t>FOT-107-15-2017</t>
  </si>
  <si>
    <t>FOT-157-05-2017</t>
  </si>
  <si>
    <t>FOA-175-03-2017</t>
  </si>
  <si>
    <t>Taller: Etiqueta Laboral y Crecimiento Humano</t>
  </si>
  <si>
    <t>FOA-001-01-2017</t>
  </si>
  <si>
    <t>FOA-204-03-2017</t>
  </si>
  <si>
    <t>FOA-204-05-2017</t>
  </si>
  <si>
    <t>Taller: Formulación de Programas Presupuestarios Orientado a Resultados</t>
  </si>
  <si>
    <t>FOT-243-01-2017</t>
  </si>
  <si>
    <t>Taller: Gestión de la Calidad para el Sector Hacienda</t>
  </si>
  <si>
    <t>FOT-241-01-2017</t>
  </si>
  <si>
    <t>FOA-166-02-2017</t>
  </si>
  <si>
    <t>Taller: Impuesto a las Transferencias de Bienes Industrializados y Servicios (ITBIS)</t>
  </si>
  <si>
    <t>FOT-021-01-2017</t>
  </si>
  <si>
    <t>FOT-218-03-2017</t>
  </si>
  <si>
    <t>FOA-162-02-2017</t>
  </si>
  <si>
    <t>FOT-134-03-2017</t>
  </si>
  <si>
    <t>FOT-134-04-2017</t>
  </si>
  <si>
    <t>Taller: Liderazgo Gerencial y Supervisión</t>
  </si>
  <si>
    <t>FOA-143-01-2017</t>
  </si>
  <si>
    <t>FOA-143-02-2017</t>
  </si>
  <si>
    <t>Taller: NCF y Formatos de Envío de Datos 606 y 607</t>
  </si>
  <si>
    <t>FOT-254-01-2017</t>
  </si>
  <si>
    <t>Taller: Relaciones Interpersonales en el Trabajo</t>
  </si>
  <si>
    <t>FOA-155-01-2017</t>
  </si>
  <si>
    <t>FOA-155-03-2017</t>
  </si>
  <si>
    <t>Taller: Uso de la plataforma MOODLE para la enseñanza virtual</t>
  </si>
  <si>
    <t>FOA-164-01-2017</t>
  </si>
  <si>
    <t>20/07/2017</t>
  </si>
  <si>
    <t>14/08/2017</t>
  </si>
  <si>
    <t>28/08/2017</t>
  </si>
  <si>
    <t>26/09/2017</t>
  </si>
  <si>
    <t>06/07/2017</t>
  </si>
  <si>
    <t>07/07/2017</t>
  </si>
  <si>
    <t>10/07/2017</t>
  </si>
  <si>
    <t>14/07/2017</t>
  </si>
  <si>
    <t>17/07/2017</t>
  </si>
  <si>
    <t>21/07/2017</t>
  </si>
  <si>
    <t>31/07/2017</t>
  </si>
  <si>
    <t>07/08/2017</t>
  </si>
  <si>
    <t>15/08/2017</t>
  </si>
  <si>
    <t>23/08/2017</t>
  </si>
  <si>
    <t>01/09/2017</t>
  </si>
  <si>
    <t>04/09/2017</t>
  </si>
  <si>
    <t>08/09/2017</t>
  </si>
  <si>
    <t>15/09/2017</t>
  </si>
  <si>
    <t>19/09/2017</t>
  </si>
  <si>
    <t>20/09/2017</t>
  </si>
  <si>
    <t>25/09/2017</t>
  </si>
  <si>
    <t>29/09/2017</t>
  </si>
  <si>
    <t>04/07/2017</t>
  </si>
  <si>
    <t>13/07/2017</t>
  </si>
  <si>
    <t>24/07/2017</t>
  </si>
  <si>
    <t>27/07/2017</t>
  </si>
  <si>
    <t>05/07/2017</t>
  </si>
  <si>
    <t>12/07/2017</t>
  </si>
  <si>
    <t>26/07/2017</t>
  </si>
  <si>
    <t>09/08/2017</t>
  </si>
  <si>
    <t>10/08/2017</t>
  </si>
  <si>
    <t>30/08/2017</t>
  </si>
  <si>
    <t>05/09/2017</t>
  </si>
  <si>
    <t>27/09/2017</t>
  </si>
  <si>
    <t>25/07/2017</t>
  </si>
  <si>
    <t>25/08/2017</t>
  </si>
  <si>
    <t>22/09/2017</t>
  </si>
  <si>
    <t>FOT-031-19-2016</t>
  </si>
  <si>
    <t>FOT-031-21-2016</t>
  </si>
  <si>
    <t>11/07/2017</t>
  </si>
  <si>
    <t>19/07/2017</t>
  </si>
  <si>
    <t>01/08/2017</t>
  </si>
  <si>
    <t>08/08/2017</t>
  </si>
  <si>
    <t>21/08/2017</t>
  </si>
  <si>
    <t>28/09/2017</t>
  </si>
  <si>
    <t>14/09/2017</t>
  </si>
  <si>
    <t>UNEV</t>
  </si>
  <si>
    <t>Ministerio de Hacienda                                                                                                                                     Centro de Capacitación en Política y Gestión Fiscal                                                                                 Departamento de Investigación y Publicaciones                                                                                                              Resultados Académicos</t>
  </si>
  <si>
    <t>Ministerio de Hacienda                                                                                                                                                           Centro de Capacitación en Política y Gestión Fiscal                                                                                                           Departamento de Investigación y Publicaciones                                                                                                                               Resultados Académicos</t>
  </si>
  <si>
    <t>enero-diciembre, 2017</t>
  </si>
  <si>
    <t>Tipo Programación: Todos / Fecha Desde: 01 Ene 2017 / Hasta: 31 Dic 2017</t>
  </si>
  <si>
    <t>09/10/2017</t>
  </si>
  <si>
    <t>Taller: Documentación de Procesos</t>
  </si>
  <si>
    <t>FOT-262-01-2017</t>
  </si>
  <si>
    <t>18/12/2017</t>
  </si>
  <si>
    <t>Sub-total del Sector Ministerio de Hacienda*</t>
  </si>
  <si>
    <t>17/10/2017</t>
  </si>
  <si>
    <t>FOT-234-07-2017</t>
  </si>
  <si>
    <t>18/10/2017</t>
  </si>
  <si>
    <t>FOA-150-01-2017</t>
  </si>
  <si>
    <t>26/10/2017</t>
  </si>
  <si>
    <t>FOA-062-07-2017</t>
  </si>
  <si>
    <t>30/10/2017</t>
  </si>
  <si>
    <t>FOT-173-01-2017</t>
  </si>
  <si>
    <t>01/11/2017</t>
  </si>
  <si>
    <t>15/11/2017</t>
  </si>
  <si>
    <t>FOT-174-05-2017</t>
  </si>
  <si>
    <t>24/11/2017</t>
  </si>
  <si>
    <t>13/12/2017</t>
  </si>
  <si>
    <t>14/12/2017</t>
  </si>
  <si>
    <t>FOT-199-09-2017</t>
  </si>
  <si>
    <t>FOT-221-02-2017</t>
  </si>
  <si>
    <t>FOT-234-05-2017</t>
  </si>
  <si>
    <t>19/12/2017</t>
  </si>
  <si>
    <t>FOT-234-04-2017</t>
  </si>
  <si>
    <t>21/12/2017</t>
  </si>
  <si>
    <t>FOT-199-11-2017</t>
  </si>
  <si>
    <t>22/12/2017</t>
  </si>
  <si>
    <t>06/10/2017</t>
  </si>
  <si>
    <t>FOT-199-12-2017</t>
  </si>
  <si>
    <t>27/12/2017</t>
  </si>
  <si>
    <t>SUB-Total*</t>
  </si>
  <si>
    <t>02/10/2017</t>
  </si>
  <si>
    <t>03/10/2017</t>
  </si>
  <si>
    <t>FOT-156-03-2017</t>
  </si>
  <si>
    <t>13/10/2017</t>
  </si>
  <si>
    <t>Taller: Gestión del Cambio Organizacional</t>
  </si>
  <si>
    <t>FOA-209-01-2017</t>
  </si>
  <si>
    <t>Curso: Introducción a la Administración Financiera Del Estado</t>
  </si>
  <si>
    <t>FOT-124-01-2017</t>
  </si>
  <si>
    <t>Taller: Pensamiento Lateral y Razonamiento Lógico</t>
  </si>
  <si>
    <t>FOT-228-01-2017</t>
  </si>
  <si>
    <t>23/10/2017</t>
  </si>
  <si>
    <t>FOT-242-07-2017</t>
  </si>
  <si>
    <t>FOT-242-04-2017</t>
  </si>
  <si>
    <t>Curso-Taller: Técnico de Inventarios de Bienes del Estado</t>
  </si>
  <si>
    <t>FOT-253-01-2017</t>
  </si>
  <si>
    <t>24/10/2017</t>
  </si>
  <si>
    <t>FOA-150-05-2017</t>
  </si>
  <si>
    <t>Sensibilización: Conocimiento del marco regulatorio establecimiento del programa de LA/FT</t>
  </si>
  <si>
    <t>FOT-249-01-2017</t>
  </si>
  <si>
    <t>FOT-199-18-2017</t>
  </si>
  <si>
    <t>FOT-125-04-2017</t>
  </si>
  <si>
    <t>02/11/2017</t>
  </si>
  <si>
    <t>FOT-242-08-2017</t>
  </si>
  <si>
    <t>FOT-157-06-2017</t>
  </si>
  <si>
    <t>10/11/2017</t>
  </si>
  <si>
    <t>Taller: Desarrollo de la Marca Personal</t>
  </si>
  <si>
    <t>FOA-002-01-2017</t>
  </si>
  <si>
    <t>13/11/2017</t>
  </si>
  <si>
    <t>FOA-123-03-2017</t>
  </si>
  <si>
    <t>FOT-199-13-2017</t>
  </si>
  <si>
    <t>14/11/2017</t>
  </si>
  <si>
    <t>FOT-242-09-2017</t>
  </si>
  <si>
    <t>Curso-Taller: Gestión de Portafolio</t>
  </si>
  <si>
    <t>FOT-229-01-2017</t>
  </si>
  <si>
    <t>FOT-242-06-2017</t>
  </si>
  <si>
    <t>FOA-133-06-2017</t>
  </si>
  <si>
    <t>16/11/2017</t>
  </si>
  <si>
    <t>FOT-242-05-2017</t>
  </si>
  <si>
    <t>20/11/2017</t>
  </si>
  <si>
    <t>FOT-128-01-2017</t>
  </si>
  <si>
    <t>21/11/2017</t>
  </si>
  <si>
    <t>FOT-031-16-2017</t>
  </si>
  <si>
    <t>25/11/2017</t>
  </si>
  <si>
    <t>Charla: Marco Legal y Regulatorio en la Prevención del LA/FT</t>
  </si>
  <si>
    <t>FOT-255-04-2017</t>
  </si>
  <si>
    <t>27/11/2017</t>
  </si>
  <si>
    <t>FOT-221-01-2016</t>
  </si>
  <si>
    <t>28/11/2017</t>
  </si>
  <si>
    <t>FOT-199-17-2017</t>
  </si>
  <si>
    <t>29/11/2017</t>
  </si>
  <si>
    <t>FOT-255-03-2017</t>
  </si>
  <si>
    <t>04/12/2017</t>
  </si>
  <si>
    <t>Taller: El Poder de la Influencia</t>
  </si>
  <si>
    <t>FOA-211-01-2017</t>
  </si>
  <si>
    <t>FOT-236-07-2017</t>
  </si>
  <si>
    <t>06/12/2017</t>
  </si>
  <si>
    <t>FOT-255-02-2017</t>
  </si>
  <si>
    <t>FOT-156-02-2017</t>
  </si>
  <si>
    <t>FOT-242-12-2017</t>
  </si>
  <si>
    <t>FOT-242-10-2017</t>
  </si>
  <si>
    <t>FOA-123-04-2017</t>
  </si>
  <si>
    <t>12/12/2017</t>
  </si>
  <si>
    <t>FOT-242-11-2017</t>
  </si>
  <si>
    <t>Sensibilización: Decreto No. 15-17</t>
  </si>
  <si>
    <t>FOA-205-01-2017</t>
  </si>
  <si>
    <t>FOA-205-05-2017</t>
  </si>
  <si>
    <t>FOA-205-03-2017</t>
  </si>
  <si>
    <t>FOA-205-02-2017</t>
  </si>
  <si>
    <t>FOA-205-04-2017</t>
  </si>
  <si>
    <t>FOT-199-15-2017</t>
  </si>
  <si>
    <t>Diplomado: Legislación y Supervisión de Seguros Para la Prevención del Riesgo</t>
  </si>
  <si>
    <t>Curso-Taller: Procedimiento para la Toma  de  Inventarios de los Bienes del Estado</t>
  </si>
  <si>
    <t>FOT-259-01-2017</t>
  </si>
  <si>
    <t>FOT-255-01-2017</t>
  </si>
  <si>
    <t>20/12/2017</t>
  </si>
  <si>
    <t>FOT-255-05-2017</t>
  </si>
  <si>
    <t>FOA-205-06-2017</t>
  </si>
  <si>
    <t>FOA-205-07-2017</t>
  </si>
  <si>
    <t>FOA-205-08-2017</t>
  </si>
  <si>
    <t>FOT-236-04-2017</t>
  </si>
  <si>
    <t>Sensibilización: Conceptos de Presupuesto y Contabilidad del Sector Público Dominicano</t>
  </si>
  <si>
    <t>FOT-261-03-2017</t>
  </si>
  <si>
    <t>FOT-031-19-2017</t>
  </si>
  <si>
    <t>FOA-133-05-2017</t>
  </si>
  <si>
    <t>FOT-261-02-2017</t>
  </si>
  <si>
    <t>FOA-205-15-2017</t>
  </si>
  <si>
    <t>FOA-205-13-2017</t>
  </si>
  <si>
    <t>FOA-205-12-2017</t>
  </si>
  <si>
    <t>FOA-205-10-2017</t>
  </si>
  <si>
    <t>Taller: Liderazgo Situacional</t>
  </si>
  <si>
    <t>FOA-210-01-2017</t>
  </si>
  <si>
    <t>Sub-total del Resto del Sector Público*</t>
  </si>
  <si>
    <t>SUB-TOTAL SECTOR PÚBLICO*</t>
  </si>
  <si>
    <t>FOT-107-08-2017</t>
  </si>
  <si>
    <t>10/10/2017</t>
  </si>
  <si>
    <t>FOT-107-12-2017</t>
  </si>
  <si>
    <t>FOT-107-17-2017</t>
  </si>
  <si>
    <t>FOT-031-13-2017</t>
  </si>
  <si>
    <t>FOT-031-18-2017</t>
  </si>
  <si>
    <t>FOT-107-16-2017</t>
  </si>
  <si>
    <t>08/11/2017</t>
  </si>
  <si>
    <t>FOT-134-05-2017</t>
  </si>
  <si>
    <t>07/11/2017</t>
  </si>
  <si>
    <t>09/11/2017</t>
  </si>
  <si>
    <t>FOT-107-19-2017</t>
  </si>
  <si>
    <t>FOT-134-06-2017</t>
  </si>
  <si>
    <t>SUB-TOTAL SECTOR PRIVADO*</t>
  </si>
  <si>
    <t>12/10/2017</t>
  </si>
  <si>
    <t>16/10/2017</t>
  </si>
  <si>
    <t>FOT-245-05-2017</t>
  </si>
  <si>
    <t>FOT-245-09-2017</t>
  </si>
  <si>
    <t>FOT-245-04-2017</t>
  </si>
  <si>
    <t>FOT-245-07-2017</t>
  </si>
  <si>
    <t>Taller: Reportes Regulatorios: Aspectos Legales y Buenas Prácticas sobre la Ley 155-17 (LA/FT)</t>
  </si>
  <si>
    <t>FOT-247-03-2017</t>
  </si>
  <si>
    <t>03/11/2017</t>
  </si>
  <si>
    <t>FOT-247-01-2017</t>
  </si>
  <si>
    <t>FOT-247-04-2017</t>
  </si>
  <si>
    <t>FOT-247-06-2017</t>
  </si>
  <si>
    <t>FOT-247-05-2017</t>
  </si>
  <si>
    <t>FOT-247-10-2017</t>
  </si>
  <si>
    <t>FOT-247-08-2017</t>
  </si>
  <si>
    <t>FOT-247-07-2017</t>
  </si>
  <si>
    <t>FOT-247-02-2017</t>
  </si>
  <si>
    <t>Seminario-Taller: Sexta Enmienda del Sistema Armonizado S.A.</t>
  </si>
  <si>
    <t>FOT-256-02-2017</t>
  </si>
  <si>
    <t>Conferencia: Impacto de la Ciberseguridad en el Comercio Internacional</t>
  </si>
  <si>
    <t>FOT-260-01-2017</t>
  </si>
  <si>
    <t>FOT-256-01-2017</t>
  </si>
  <si>
    <t>FOT-245-10-2017</t>
  </si>
  <si>
    <t>FOT-218-04-2017</t>
  </si>
  <si>
    <t>SUB-TOTAL DE SECTORES PÚBLICO Y PRIVADO*</t>
  </si>
  <si>
    <t>Curso- Modular: Introductorio a la Hacienda Pública</t>
  </si>
  <si>
    <t>FOT-240-01-2017</t>
  </si>
  <si>
    <t>31/10/2017</t>
  </si>
  <si>
    <t>SUB-TOTAL OTROS*</t>
  </si>
  <si>
    <t>8,395</t>
  </si>
  <si>
    <t>4,975</t>
  </si>
  <si>
    <t>3,419</t>
  </si>
  <si>
    <t>7,128</t>
  </si>
  <si>
    <t>1,267</t>
  </si>
  <si>
    <t>FOT-031-09-2017</t>
  </si>
  <si>
    <t>FOT-031-17-2017</t>
  </si>
  <si>
    <t>FOT-031-24-2017</t>
  </si>
  <si>
    <t>FOT-221-01-2017</t>
  </si>
  <si>
    <t>FOT-261-01-2017</t>
  </si>
  <si>
    <t>FOT-261-04-2017</t>
  </si>
  <si>
    <t>Fuente: Registros del Departamento Académico en el SIRECAF (Sistema de Registro de Capacitación Fiscal del CAPGEFI) (extraídos 8-10-2017)</t>
  </si>
  <si>
    <t>Demanda de Capacitación         enero-diciembre, 2017</t>
  </si>
  <si>
    <t>Otros Sectores</t>
  </si>
  <si>
    <t>Otros sectores</t>
  </si>
  <si>
    <t>Programación Abierta (Sub-Total (5))</t>
  </si>
  <si>
    <t>Total General (1+2+3+4+5)</t>
  </si>
  <si>
    <t xml:space="preserve">                        De las 248 acciones concluidas, 238, equivalentes a 95.97%, fueron impartidas en la modalidad presencial y 10, correspondientes al 4.03% restante, en la virtual.  El 69.76% fueron dirigidas a entidades estatales.  Estas 173 (69.76%) fueron destinadas al Sector Público; 46, equivalentes al 18.55%, estuvieron dirigidas al Sector Privado, a ambos sectores (público y privado) 28, para un 11.29%, y a otros sectores 1, para un 0.40%.  En cuanto al tipo de programación, tenemos que 88, equivalentes al 35.48% correspondieron a la regular y 160, equivalentes al 64.52% restante, a la Abierta.  En términos de género, en cambio, la diferencia fue marcada entre ambos sexos: las mujeres: 4,693, prácticamente se incrementaron en un 48% con relación a los hombres: 3,168 para porcentajes respectivos de 59.70 y 40.30%.   Se sigue verificando, por tanto, una visible feminización de la matrícula.
</t>
  </si>
  <si>
    <t>Iniciados = 7,608 participantes</t>
  </si>
  <si>
    <t>Deserción = 0.05%</t>
  </si>
  <si>
    <t xml:space="preserve">                     En el cuadro y gráfico referentes a la ejecución docente se muestra el número de participantes que desertaron en el período.  Indica que el  0.05% desertó despúes de iniciada la capacitación.  Esto se produce por la naturaleza del tipo de capacitación para el puesto desarrollada por nuestro Centro. </t>
  </si>
  <si>
    <t>4to (enero-diciembre), 2017</t>
  </si>
  <si>
    <t xml:space="preserve">      Links Visitados de la Pág. WEB del CAPGEFI                                                                                                                                                                                4to Trimestre (enero-diciembre), 2017</t>
  </si>
  <si>
    <r>
      <t xml:space="preserve">        Como es posible observar, durante el lapso de referencia se produjeron </t>
    </r>
    <r>
      <rPr>
        <b/>
        <sz val="12"/>
        <color indexed="8"/>
        <rFont val="Times New Roman"/>
        <family val="1"/>
      </rPr>
      <t>331</t>
    </r>
    <r>
      <rPr>
        <sz val="12"/>
        <color indexed="10"/>
        <rFont val="Times New Roman"/>
        <family val="1"/>
      </rPr>
      <t xml:space="preserve"> </t>
    </r>
    <r>
      <rPr>
        <sz val="12"/>
        <color indexed="8"/>
        <rFont val="Times New Roman"/>
        <family val="1"/>
      </rPr>
      <t xml:space="preserve">accesos a  dichos enlaces, en virtud de los cuales fueron consultadas un total de </t>
    </r>
    <r>
      <rPr>
        <b/>
        <sz val="12"/>
        <color indexed="8"/>
        <rFont val="Times New Roman"/>
        <family val="1"/>
      </rPr>
      <t>1,827</t>
    </r>
    <r>
      <rPr>
        <b/>
        <sz val="12"/>
        <color indexed="10"/>
        <rFont val="Times New Roman"/>
        <family val="1"/>
      </rPr>
      <t xml:space="preserve"> </t>
    </r>
    <r>
      <rPr>
        <sz val="12"/>
        <color indexed="8"/>
        <rFont val="Times New Roman"/>
        <family val="1"/>
      </rPr>
      <t>páginas.  La información proviene de la analítica del flujo de usuarios del portal.</t>
    </r>
  </si>
  <si>
    <t xml:space="preserve">              En el periodo 4to Trimestre (enero-diciembre) 2017, el Centro de Capacitación en Política y Gestión Fiscal del Ministerio de Hacienda, con miras a facilitar su inserción en el mercado laboral a personas que han terminado sus estudios medios y profesionales, ha otorgado becas en los cursos que se imparten en esta institución, como son el Básico de Técnicas Aduaneras; otorgándose 87 al 100%, 1 al 75% y 3 al 50%, en el Impuesto Sobre La Renta: 6 al 100% y 1 al 50%, en el Taller sobre Actualización Aduaneras: 1 al 100%, y en el curso de ITBIS: 1 al 100% y 3 al 50%. En total, han sido otorgadas ciento y tres (103) becas; todas debidamente aprobadas por la dirección general de este Centro.</t>
  </si>
  <si>
    <t xml:space="preserve">             Como es posible observar a partir de los cuadros adjuntos, sobre la base de un total de 9,449 solicitudes de individuos, se han iniciado 245 acciones de capacitación en el período enero-diciembre, 2017; de las cuales, al término del período, habían concluido 248.  En las mismas se incluyen capacitaciones del período específico de análisis (octubre-diciembre) y de meses anteriores.    En términos de personas, iniciaron 7,608 nuevos participantes de los que fueron admitidos en el proceso.  Están en proceso de inicio 1,841 servidores de la administración financiera del Estado .  Dado que al inicio de cada capacitación modular, como en el Básico de Técnicas Aduaneras y el Diplomado en Hacienda, se le permite reponer módulos al participante reprobado en capacitaciones anteriores, a lo que se adicionan las actividades iniciadas en meses anteriores;  tenemos que la cantidad de personas que concluyeron las capacitaciones en el lapso referido es 7,861.</t>
  </si>
  <si>
    <t>Participantes Iniciados por Estrategias Educativas y Género (acumulado) al 4to Trimestre 2017</t>
  </si>
  <si>
    <t xml:space="preserve"> Acciones de capacitación concluidas y participantes por sector, programación y género, según modalidad docente (acumulado) al 4to trimestre, 2017</t>
  </si>
  <si>
    <t xml:space="preserve"> Deserción (acumulada) al 4to Trimestre, 2017</t>
  </si>
  <si>
    <r>
      <t xml:space="preserve">                     En los meses analizados, sólo a</t>
    </r>
    <r>
      <rPr>
        <b/>
        <sz val="11"/>
        <color theme="1"/>
        <rFont val="Calibri"/>
        <family val="2"/>
        <scheme val="minor"/>
      </rPr>
      <t xml:space="preserve"> 1,250</t>
    </r>
    <r>
      <rPr>
        <sz val="11"/>
        <color theme="1"/>
        <rFont val="Calibri"/>
        <family val="2"/>
        <scheme val="minor"/>
      </rPr>
      <t xml:space="preserve"> participantes, equivalentes al 99.13% de los que aprobaron la capacitación,  se le emitieron diplomas; correspondientes a setenta (70) acciones de capacitación, en las que se incluyen 21 Cursos: Básico de Técnicas Aduaneras, 22 Diplomados en Hacienda Pública y 2 Especialización Técnica en Tesorería.   Lo anterior no significa que los demás concluidos hayan sido reprobados.  La explicación reside en que, a partir del año 2015, se produjo un cambio curricular, en virtud del cual, solo reciben títulos las actividades dirigidas al sector privado, al igual que el Diplomado (completo) en Hacienda Pública. Los módulos que integran el mismo, a diferencia, reciben Certificaciones  de aprobación, previa solicitud.  Asimismo, después del año 2014,  se estableció que el Diplomado en Hacienda Pública sería el resultado de la consolidación de ocho (8) cursos relativos a la Administración Financiera del Estado que ahora se han convertido en módulos que no conllevan titulación.   Lo mismo acontece con el Curso Básico de Técnicas Aduaneras, el cual está compuesto por 6 módulos, los cuales tampoco conllevan la expedición de títulos individuales.  De hecho,  de esos 1,250 títulos, 408 corresponden al Básico de Técnicas Aduaneras y 270 al Diplomado en Hacienda Pública, los que, al multiplicarse por sus módulos respectivos, equivaldrían a  2,448  y  2,160 diplomas, respectivamente.  Adicionalmente, debemos incluir la Especialización Técnica en Tesorería, la cual contiene 8 módulos, en los que aprobaron 57 servidores.   En total, sino existieran estos cursos modulares, tendríamos </t>
    </r>
    <r>
      <rPr>
        <b/>
        <sz val="11"/>
        <color theme="1"/>
        <rFont val="Calibri"/>
        <family val="2"/>
        <scheme val="minor"/>
      </rPr>
      <t>5,180</t>
    </r>
    <r>
      <rPr>
        <sz val="11"/>
        <color theme="1"/>
        <rFont val="Calibri"/>
        <family val="2"/>
        <scheme val="minor"/>
      </rPr>
      <t xml:space="preserve"> egresados en este período.</t>
    </r>
  </si>
  <si>
    <t xml:space="preserve"> Dentro del conjunto de servicios que el CAPGEFI presta a la ciudadanía, se encuentra el de consulta de documentos y servicios relacionados; en este caso, a través del Centro de Documentación "Dr. Raymundo Amaro Guzmán".    Como se muestra en el cuadro y gráficos subsiguientes, tenemos en nuestro haber libros, revistas, boletines, informes y otros materiales impresos, así como digitales, los cuales son consultados, esencialmente, por estudiantes provenientes de diferentes centros de estudios del país.  La asistencia se presta tanto de manera presencial como a distancia.</t>
  </si>
  <si>
    <t>4to Trimestre (acumulada), 2017</t>
  </si>
  <si>
    <t>Cursos y participantes que iniciaron/concluyeron                                                                                                                                                                                                                                                                acumulada al 4to Trimestre, 2017</t>
  </si>
  <si>
    <t xml:space="preserve">     acumulada al  4to Trimestre, 2017                                  </t>
  </si>
  <si>
    <r>
      <rPr>
        <b/>
        <sz val="7"/>
        <color theme="1"/>
        <rFont val="Times New Roman"/>
        <family val="1"/>
      </rPr>
      <t xml:space="preserve"> </t>
    </r>
    <r>
      <rPr>
        <b/>
        <sz val="11"/>
        <color theme="1"/>
        <rFont val="Calibri"/>
        <family val="2"/>
        <scheme val="minor"/>
      </rPr>
      <t>Egreso y titulación del período 4to Trimestre (acumulado), 2017</t>
    </r>
  </si>
  <si>
    <t xml:space="preserve">4to Trimestre (acumulado), 2017                                                                                                         </t>
  </si>
  <si>
    <t>Becas Otorgadas, 4to Trimestre (acumulado) 2017</t>
  </si>
</sst>
</file>

<file path=xl/styles.xml><?xml version="1.0" encoding="utf-8"?>
<styleSheet xmlns="http://schemas.openxmlformats.org/spreadsheetml/2006/main">
  <numFmts count="6">
    <numFmt numFmtId="43" formatCode="_(* #,##0.00_);_(* \(#,##0.00\);_(* &quot;-&quot;??_);_(@_)"/>
    <numFmt numFmtId="164" formatCode="_(* #,##0_);_(* \(#,##0\);_(* &quot;-&quot;??_);_(@_)"/>
    <numFmt numFmtId="165" formatCode="dd\/mm\/yyyy"/>
    <numFmt numFmtId="166" formatCode="0.000"/>
    <numFmt numFmtId="167" formatCode="0.000000000"/>
    <numFmt numFmtId="168" formatCode="h\:mm\:ss\ AM/PM"/>
  </numFmts>
  <fonts count="63">
    <font>
      <sz val="11"/>
      <color theme="1"/>
      <name val="Calibri"/>
      <family val="2"/>
      <scheme val="minor"/>
    </font>
    <font>
      <b/>
      <sz val="10"/>
      <color rgb="FF000000"/>
      <name val="Calibri"/>
      <family val="2"/>
    </font>
    <font>
      <b/>
      <sz val="11"/>
      <color rgb="FF000000"/>
      <name val="Calibri"/>
      <family val="2"/>
    </font>
    <font>
      <sz val="11"/>
      <color rgb="FF000000"/>
      <name val="Calibri"/>
      <family val="2"/>
    </font>
    <font>
      <sz val="10"/>
      <color rgb="FF000000"/>
      <name val="Calibri"/>
      <family val="2"/>
    </font>
    <font>
      <sz val="9"/>
      <color rgb="FF000000"/>
      <name val="Calibri"/>
      <family val="2"/>
    </font>
    <font>
      <i/>
      <sz val="20"/>
      <color theme="1"/>
      <name val="Times New Roman"/>
      <family val="1"/>
    </font>
    <font>
      <i/>
      <sz val="16"/>
      <color theme="1"/>
      <name val="Times New Roman"/>
      <family val="1"/>
    </font>
    <font>
      <sz val="12"/>
      <color theme="1"/>
      <name val="Times New Roman"/>
      <family val="1"/>
    </font>
    <font>
      <b/>
      <sz val="10"/>
      <color rgb="FF000000"/>
      <name val="Calibri"/>
      <family val="2"/>
      <scheme val="minor"/>
    </font>
    <font>
      <b/>
      <sz val="11"/>
      <color rgb="FF000000"/>
      <name val="Calibri"/>
      <family val="2"/>
      <scheme val="minor"/>
    </font>
    <font>
      <b/>
      <sz val="12"/>
      <color theme="1"/>
      <name val="Times New Roman"/>
      <family val="1"/>
    </font>
    <font>
      <b/>
      <i/>
      <sz val="12"/>
      <color rgb="FF000000"/>
      <name val="Calibri"/>
      <family val="2"/>
    </font>
    <font>
      <b/>
      <i/>
      <sz val="14"/>
      <color rgb="FF000000"/>
      <name val="Calibri"/>
      <family val="2"/>
    </font>
    <font>
      <b/>
      <i/>
      <sz val="11"/>
      <color rgb="FF000000"/>
      <name val="Calibri"/>
      <family val="2"/>
    </font>
    <font>
      <b/>
      <sz val="9"/>
      <color rgb="FF000000"/>
      <name val="Calibri"/>
      <family val="2"/>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7"/>
      <color theme="1"/>
      <name val="Times New Roman"/>
      <family val="1"/>
    </font>
    <font>
      <b/>
      <i/>
      <sz val="16"/>
      <color theme="1"/>
      <name val="Times New Roman"/>
      <family val="1"/>
    </font>
    <font>
      <b/>
      <sz val="8"/>
      <color theme="1"/>
      <name val="Calibri"/>
      <family val="2"/>
      <scheme val="minor"/>
    </font>
    <font>
      <sz val="9"/>
      <color theme="1"/>
      <name val="Calibri"/>
      <family val="2"/>
      <scheme val="minor"/>
    </font>
    <font>
      <sz val="11"/>
      <color rgb="FF000000"/>
      <name val="Calibri"/>
      <family val="2"/>
      <scheme val="minor"/>
    </font>
    <font>
      <b/>
      <sz val="8"/>
      <color rgb="FF000000"/>
      <name val="Calibri"/>
      <family val="2"/>
      <scheme val="minor"/>
    </font>
    <font>
      <sz val="12"/>
      <color theme="1"/>
      <name val="Arial"/>
      <family val="2"/>
    </font>
    <font>
      <sz val="11"/>
      <name val="Calibri"/>
      <family val="2"/>
      <scheme val="minor"/>
    </font>
    <font>
      <sz val="18"/>
      <color theme="1"/>
      <name val="Calibri"/>
      <family val="2"/>
      <scheme val="minor"/>
    </font>
    <font>
      <b/>
      <sz val="12"/>
      <color theme="1"/>
      <name val="Arial"/>
      <family val="2"/>
    </font>
    <font>
      <sz val="16"/>
      <color theme="1"/>
      <name val="Arial"/>
      <family val="2"/>
    </font>
    <font>
      <b/>
      <sz val="16"/>
      <color theme="1"/>
      <name val="Arial"/>
      <family val="2"/>
    </font>
    <font>
      <sz val="16"/>
      <color theme="1"/>
      <name val="Calibri"/>
      <family val="2"/>
      <scheme val="minor"/>
    </font>
    <font>
      <b/>
      <sz val="16"/>
      <color theme="1"/>
      <name val="Calibri"/>
      <family val="2"/>
      <scheme val="minor"/>
    </font>
    <font>
      <sz val="14"/>
      <color theme="1"/>
      <name val="Arial"/>
      <family val="2"/>
    </font>
    <font>
      <sz val="20"/>
      <color theme="1"/>
      <name val="Arial"/>
      <family val="2"/>
    </font>
    <font>
      <b/>
      <sz val="20"/>
      <color theme="1"/>
      <name val="Arial"/>
      <family val="2"/>
    </font>
    <font>
      <sz val="10"/>
      <color theme="1"/>
      <name val="Arial"/>
      <family val="2"/>
    </font>
    <font>
      <b/>
      <sz val="10"/>
      <color theme="1"/>
      <name val="Arial"/>
      <family val="2"/>
    </font>
    <font>
      <sz val="10"/>
      <color indexed="8"/>
      <name val="Arial"/>
      <family val="2"/>
    </font>
    <font>
      <b/>
      <sz val="10"/>
      <color indexed="8"/>
      <name val="Arial"/>
      <family val="2"/>
    </font>
    <font>
      <sz val="22"/>
      <color indexed="8"/>
      <name val="English111 Vivace BT"/>
      <charset val="1"/>
    </font>
    <font>
      <b/>
      <sz val="12"/>
      <color indexed="8"/>
      <name val="Arial"/>
      <family val="2"/>
    </font>
    <font>
      <b/>
      <sz val="9"/>
      <color indexed="8"/>
      <name val="Arial"/>
      <family val="2"/>
    </font>
    <font>
      <sz val="9"/>
      <color rgb="FF000000"/>
      <name val="Calibri"/>
      <family val="2"/>
      <scheme val="minor"/>
    </font>
    <font>
      <sz val="8"/>
      <color rgb="FF000000"/>
      <name val="Calibri"/>
      <family val="2"/>
      <scheme val="minor"/>
    </font>
    <font>
      <sz val="12"/>
      <name val="Calibri"/>
      <family val="2"/>
      <scheme val="minor"/>
    </font>
    <font>
      <b/>
      <sz val="12"/>
      <name val="Calibri"/>
      <family val="2"/>
      <scheme val="minor"/>
    </font>
    <font>
      <b/>
      <sz val="12"/>
      <color indexed="8"/>
      <name val="Times New Roman"/>
      <family val="1"/>
    </font>
    <font>
      <sz val="12"/>
      <color indexed="10"/>
      <name val="Times New Roman"/>
      <family val="1"/>
    </font>
    <font>
      <sz val="12"/>
      <color indexed="8"/>
      <name val="Times New Roman"/>
      <family val="1"/>
    </font>
    <font>
      <b/>
      <sz val="12"/>
      <color indexed="10"/>
      <name val="Times New Roman"/>
      <family val="1"/>
    </font>
    <font>
      <sz val="10"/>
      <color indexed="8"/>
      <name val="Arial"/>
      <family val="2"/>
    </font>
    <font>
      <sz val="9"/>
      <color indexed="8"/>
      <name val="Arial"/>
      <family val="2"/>
    </font>
    <font>
      <sz val="10"/>
      <color theme="1"/>
      <name val="Calibri"/>
      <family val="2"/>
      <scheme val="minor"/>
    </font>
    <font>
      <sz val="9"/>
      <color theme="1"/>
      <name val="Arial"/>
      <family val="2"/>
    </font>
    <font>
      <b/>
      <sz val="18"/>
      <color theme="1"/>
      <name val="Calibri"/>
      <family val="2"/>
      <scheme val="minor"/>
    </font>
    <font>
      <b/>
      <sz val="18"/>
      <color theme="1"/>
      <name val="Arial"/>
      <family val="2"/>
    </font>
    <font>
      <b/>
      <sz val="11"/>
      <color indexed="8"/>
      <name val="ARIAL"/>
      <family val="2"/>
    </font>
    <font>
      <b/>
      <sz val="8"/>
      <color indexed="8"/>
      <name val="ARIAL"/>
      <family val="2"/>
    </font>
    <font>
      <b/>
      <sz val="5"/>
      <color indexed="8"/>
      <name val="ARIAL"/>
      <family val="2"/>
    </font>
  </fonts>
  <fills count="32">
    <fill>
      <patternFill patternType="none"/>
    </fill>
    <fill>
      <patternFill patternType="gray125"/>
    </fill>
    <fill>
      <patternFill patternType="solid">
        <fgColor rgb="FFEAF1DD"/>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rgb="FFFFFFFF"/>
        <bgColor indexed="64"/>
      </patternFill>
    </fill>
    <fill>
      <patternFill patternType="solid">
        <fgColor rgb="FFD8D8D8"/>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66FF66"/>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rgb="FF298C06"/>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E2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FF990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B8CCE4"/>
        <bgColor indexed="64"/>
      </patternFill>
    </fill>
    <fill>
      <patternFill patternType="solid">
        <fgColor theme="7" tint="0.59999389629810485"/>
        <bgColor indexed="64"/>
      </patternFill>
    </fill>
    <fill>
      <patternFill patternType="solid">
        <fgColor rgb="FF53B5FF"/>
        <bgColor indexed="64"/>
      </patternFill>
    </fill>
    <fill>
      <patternFill patternType="solid">
        <fgColor rgb="FFFFFFCC"/>
        <bgColor indexed="64"/>
      </patternFill>
    </fill>
    <fill>
      <patternFill patternType="solid">
        <fgColor theme="6" tint="-0.249977111117893"/>
        <bgColor indexed="64"/>
      </patternFill>
    </fill>
  </fills>
  <borders count="108">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rgb="FF4F81BD"/>
      </left>
      <right style="medium">
        <color rgb="FF4F81BD"/>
      </right>
      <top/>
      <bottom style="medium">
        <color rgb="FF4F81BD"/>
      </bottom>
      <diagonal/>
    </border>
    <border>
      <left style="medium">
        <color rgb="FF4F81BD"/>
      </left>
      <right/>
      <top/>
      <bottom style="medium">
        <color rgb="FF4F81BD"/>
      </bottom>
      <diagonal/>
    </border>
    <border>
      <left/>
      <right/>
      <top/>
      <bottom style="medium">
        <color rgb="FF4F81BD"/>
      </bottom>
      <diagonal/>
    </border>
    <border>
      <left/>
      <right style="medium">
        <color rgb="FF4F81BD"/>
      </right>
      <top/>
      <bottom style="medium">
        <color rgb="FF4F81BD"/>
      </bottom>
      <diagonal/>
    </border>
    <border>
      <left style="medium">
        <color rgb="FF4F81BD"/>
      </left>
      <right style="medium">
        <color rgb="FF4F81BD"/>
      </right>
      <top style="medium">
        <color rgb="FF4F81BD"/>
      </top>
      <bottom/>
      <diagonal/>
    </border>
    <border>
      <left style="medium">
        <color rgb="FF4F81BD"/>
      </left>
      <right/>
      <top style="medium">
        <color rgb="FF4F81BD"/>
      </top>
      <bottom style="medium">
        <color rgb="FF4F81BD"/>
      </bottom>
      <diagonal/>
    </border>
    <border>
      <left/>
      <right/>
      <top style="medium">
        <color rgb="FF4F81BD"/>
      </top>
      <bottom style="medium">
        <color rgb="FF4F81BD"/>
      </bottom>
      <diagonal/>
    </border>
    <border>
      <left/>
      <right style="medium">
        <color rgb="FF4F81BD"/>
      </right>
      <top style="medium">
        <color rgb="FF4F81BD"/>
      </top>
      <bottom style="medium">
        <color rgb="FF4F81BD"/>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thin">
        <color rgb="FF0081E2"/>
      </bottom>
      <diagonal/>
    </border>
    <border>
      <left style="thin">
        <color rgb="FF0081E2"/>
      </left>
      <right style="thin">
        <color rgb="FF0081E2"/>
      </right>
      <top style="thin">
        <color rgb="FF0081E2"/>
      </top>
      <bottom style="thin">
        <color rgb="FF0081E2"/>
      </bottom>
      <diagonal/>
    </border>
    <border>
      <left style="medium">
        <color rgb="FF4F81BD"/>
      </left>
      <right style="medium">
        <color rgb="FF4F81BD"/>
      </right>
      <top/>
      <bottom/>
      <diagonal/>
    </border>
    <border>
      <left style="medium">
        <color rgb="FF4F81BD"/>
      </left>
      <right/>
      <top/>
      <bottom/>
      <diagonal/>
    </border>
    <border>
      <left/>
      <right style="medium">
        <color rgb="FF4F81BD"/>
      </right>
      <top/>
      <bottom/>
      <diagonal/>
    </border>
    <border>
      <left style="thin">
        <color rgb="FF0081E2"/>
      </left>
      <right/>
      <top style="thin">
        <color rgb="FF0081E2"/>
      </top>
      <bottom style="thin">
        <color rgb="FF0081E2"/>
      </bottom>
      <diagonal/>
    </border>
    <border>
      <left/>
      <right/>
      <top style="thin">
        <color rgb="FF0081E2"/>
      </top>
      <bottom style="thin">
        <color rgb="FF0081E2"/>
      </bottom>
      <diagonal/>
    </border>
    <border>
      <left/>
      <right style="thin">
        <color rgb="FF0081E2"/>
      </right>
      <top style="thin">
        <color rgb="FF0081E2"/>
      </top>
      <bottom style="thin">
        <color rgb="FF0081E2"/>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rgb="FF0081E2"/>
      </left>
      <right/>
      <top style="thin">
        <color rgb="FF0081E2"/>
      </top>
      <bottom/>
      <diagonal/>
    </border>
    <border>
      <left/>
      <right/>
      <top style="thin">
        <color rgb="FF0081E2"/>
      </top>
      <bottom/>
      <diagonal/>
    </border>
    <border>
      <left/>
      <right style="thin">
        <color rgb="FF0081E2"/>
      </right>
      <top style="thin">
        <color rgb="FF0081E2"/>
      </top>
      <bottom/>
      <diagonal/>
    </border>
    <border>
      <left style="thin">
        <color rgb="FF0081E2"/>
      </left>
      <right/>
      <top/>
      <bottom style="thin">
        <color rgb="FF0081E2"/>
      </bottom>
      <diagonal/>
    </border>
    <border>
      <left/>
      <right style="thin">
        <color rgb="FF0081E2"/>
      </right>
      <top/>
      <bottom style="thin">
        <color rgb="FF0081E2"/>
      </bottom>
      <diagonal/>
    </border>
    <border>
      <left style="thin">
        <color rgb="FF0081E2"/>
      </left>
      <right/>
      <top/>
      <bottom/>
      <diagonal/>
    </border>
    <border>
      <left/>
      <right style="thin">
        <color rgb="FF0081E2"/>
      </right>
      <top/>
      <bottom/>
      <diagonal/>
    </border>
    <border>
      <left style="medium">
        <color indexed="64"/>
      </left>
      <right/>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rgb="FF000000"/>
      </left>
      <right/>
      <top style="thin">
        <color rgb="FF000000"/>
      </top>
      <bottom/>
      <diagonal/>
    </border>
    <border>
      <left style="thin">
        <color rgb="FF000000"/>
      </left>
      <right style="thin">
        <color rgb="FF000000"/>
      </right>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rgb="FF000000"/>
      </top>
      <bottom/>
      <diagonal/>
    </border>
    <border>
      <left style="thin">
        <color rgb="FF000000"/>
      </left>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rgb="FF000000"/>
      </top>
      <bottom/>
      <diagonal/>
    </border>
    <border>
      <left/>
      <right style="thin">
        <color indexed="64"/>
      </right>
      <top style="thin">
        <color rgb="FF000000"/>
      </top>
      <bottom/>
      <diagonal/>
    </border>
    <border>
      <left style="thin">
        <color indexed="64"/>
      </left>
      <right style="thin">
        <color rgb="FF000000"/>
      </right>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diagonal/>
    </border>
    <border>
      <left style="thin">
        <color rgb="FF0081E2"/>
      </left>
      <right style="thin">
        <color rgb="FF0081E2"/>
      </right>
      <top/>
      <bottom style="thin">
        <color rgb="FF0081E2"/>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7">
    <xf numFmtId="0" fontId="0" fillId="0" borderId="0"/>
    <xf numFmtId="43" fontId="18" fillId="0" borderId="0" applyFont="0" applyFill="0" applyBorder="0" applyAlignment="0" applyProtection="0"/>
    <xf numFmtId="0" fontId="41" fillId="0" borderId="0">
      <alignment vertical="top"/>
    </xf>
    <xf numFmtId="43" fontId="41" fillId="0" borderId="0" applyFont="0" applyFill="0" applyBorder="0" applyAlignment="0" applyProtection="0">
      <alignment vertical="top"/>
    </xf>
    <xf numFmtId="0" fontId="54" fillId="0" borderId="0">
      <alignment vertical="top"/>
    </xf>
    <xf numFmtId="43" fontId="54" fillId="0" borderId="0" applyFont="0" applyFill="0" applyBorder="0" applyAlignment="0" applyProtection="0">
      <alignment vertical="top"/>
    </xf>
    <xf numFmtId="0" fontId="41" fillId="0" borderId="0">
      <alignment vertical="top"/>
    </xf>
  </cellStyleXfs>
  <cellXfs count="564">
    <xf numFmtId="0" fontId="0" fillId="0" borderId="0" xfId="0"/>
    <xf numFmtId="0" fontId="0" fillId="0" borderId="5" xfId="0" applyBorder="1"/>
    <xf numFmtId="0" fontId="0" fillId="0" borderId="9" xfId="0" applyBorder="1"/>
    <xf numFmtId="0" fontId="9" fillId="0" borderId="9" xfId="0" applyFont="1" applyBorder="1" applyAlignment="1">
      <alignment horizontal="center" readingOrder="1"/>
    </xf>
    <xf numFmtId="0" fontId="0" fillId="0" borderId="6" xfId="0" applyBorder="1"/>
    <xf numFmtId="0" fontId="0" fillId="0" borderId="10" xfId="0" applyBorder="1"/>
    <xf numFmtId="0" fontId="0" fillId="0" borderId="0" xfId="0" applyBorder="1"/>
    <xf numFmtId="0" fontId="9" fillId="0" borderId="0" xfId="0" applyFont="1" applyBorder="1" applyAlignment="1">
      <alignment horizontal="center" readingOrder="1"/>
    </xf>
    <xf numFmtId="0" fontId="0" fillId="0" borderId="11" xfId="0" applyBorder="1"/>
    <xf numFmtId="0" fontId="10" fillId="0" borderId="0" xfId="0" applyFont="1" applyBorder="1" applyAlignment="1">
      <alignment horizontal="center" readingOrder="1"/>
    </xf>
    <xf numFmtId="9" fontId="0" fillId="0" borderId="0" xfId="0" applyNumberFormat="1" applyBorder="1"/>
    <xf numFmtId="0" fontId="0" fillId="0" borderId="7" xfId="0" applyBorder="1"/>
    <xf numFmtId="0" fontId="0" fillId="0" borderId="12" xfId="0" applyBorder="1"/>
    <xf numFmtId="0" fontId="0" fillId="0" borderId="8" xfId="0" applyBorder="1"/>
    <xf numFmtId="0" fontId="3" fillId="0" borderId="16" xfId="0" applyFont="1" applyBorder="1" applyAlignment="1">
      <alignment vertical="top"/>
    </xf>
    <xf numFmtId="3" fontId="3" fillId="0" borderId="16" xfId="0" applyNumberFormat="1" applyFont="1" applyBorder="1" applyAlignment="1">
      <alignment horizontal="right" vertical="top"/>
    </xf>
    <xf numFmtId="3" fontId="2" fillId="0" borderId="16" xfId="0" applyNumberFormat="1" applyFont="1" applyBorder="1" applyAlignment="1">
      <alignment horizontal="right" vertical="top"/>
    </xf>
    <xf numFmtId="3" fontId="0" fillId="0" borderId="12" xfId="0" applyNumberFormat="1" applyBorder="1"/>
    <xf numFmtId="3" fontId="0" fillId="0" borderId="8" xfId="0" applyNumberFormat="1" applyBorder="1"/>
    <xf numFmtId="2" fontId="0" fillId="0" borderId="0" xfId="0" applyNumberFormat="1"/>
    <xf numFmtId="0" fontId="0" fillId="0" borderId="21" xfId="0" applyBorder="1"/>
    <xf numFmtId="3" fontId="0" fillId="0" borderId="21" xfId="0" applyNumberFormat="1" applyBorder="1"/>
    <xf numFmtId="0" fontId="17" fillId="0" borderId="27" xfId="0" applyFont="1" applyBorder="1"/>
    <xf numFmtId="0" fontId="17" fillId="4" borderId="22" xfId="0" applyFont="1" applyFill="1" applyBorder="1"/>
    <xf numFmtId="0" fontId="17" fillId="4" borderId="21" xfId="0" applyFont="1" applyFill="1" applyBorder="1"/>
    <xf numFmtId="0" fontId="16" fillId="4" borderId="22" xfId="0" applyFont="1" applyFill="1" applyBorder="1"/>
    <xf numFmtId="0" fontId="17" fillId="4" borderId="23" xfId="0" applyFont="1" applyFill="1" applyBorder="1"/>
    <xf numFmtId="0" fontId="16" fillId="4" borderId="23" xfId="0" applyFont="1" applyFill="1" applyBorder="1"/>
    <xf numFmtId="0" fontId="17" fillId="0" borderId="26" xfId="0" applyFont="1" applyBorder="1" applyAlignment="1">
      <alignment wrapText="1"/>
    </xf>
    <xf numFmtId="0" fontId="17" fillId="4" borderId="28" xfId="0" applyFont="1" applyFill="1" applyBorder="1" applyAlignment="1"/>
    <xf numFmtId="0" fontId="24" fillId="0" borderId="0" xfId="0" applyFont="1" applyFill="1" applyBorder="1"/>
    <xf numFmtId="0" fontId="10" fillId="6" borderId="35" xfId="0" applyFont="1" applyFill="1" applyBorder="1" applyAlignment="1">
      <alignment horizontal="center" vertical="top" wrapText="1"/>
    </xf>
    <xf numFmtId="0" fontId="26" fillId="0" borderId="8" xfId="0" applyFont="1" applyBorder="1" applyAlignment="1">
      <alignment horizontal="center" vertical="top" wrapText="1"/>
    </xf>
    <xf numFmtId="0" fontId="0" fillId="0" borderId="0" xfId="0" applyAlignment="1"/>
    <xf numFmtId="0" fontId="19" fillId="4" borderId="0" xfId="0" applyFont="1" applyFill="1" applyBorder="1" applyAlignment="1">
      <alignment wrapText="1"/>
    </xf>
    <xf numFmtId="0" fontId="17" fillId="0" borderId="21" xfId="0" applyFont="1" applyFill="1" applyBorder="1" applyAlignment="1">
      <alignment wrapText="1"/>
    </xf>
    <xf numFmtId="0" fontId="0" fillId="0" borderId="21" xfId="0" applyFill="1" applyBorder="1"/>
    <xf numFmtId="0" fontId="10" fillId="10" borderId="35" xfId="0" applyFont="1" applyFill="1" applyBorder="1" applyAlignment="1">
      <alignment vertical="top" wrapText="1"/>
    </xf>
    <xf numFmtId="17" fontId="17" fillId="0" borderId="26" xfId="0" applyNumberFormat="1" applyFont="1" applyBorder="1" applyAlignment="1">
      <alignment wrapText="1"/>
    </xf>
    <xf numFmtId="0" fontId="29" fillId="7" borderId="8" xfId="0" applyFont="1" applyFill="1" applyBorder="1" applyAlignment="1">
      <alignment horizontal="right" vertical="top" wrapText="1"/>
    </xf>
    <xf numFmtId="0" fontId="29" fillId="0" borderId="8" xfId="0" applyFont="1" applyBorder="1" applyAlignment="1">
      <alignment horizontal="right" vertical="top" wrapText="1"/>
    </xf>
    <xf numFmtId="0" fontId="0" fillId="4" borderId="0" xfId="0" applyFill="1"/>
    <xf numFmtId="0" fontId="0" fillId="22" borderId="0" xfId="0" applyFill="1"/>
    <xf numFmtId="0" fontId="19" fillId="0" borderId="0" xfId="0" applyFont="1"/>
    <xf numFmtId="0" fontId="30" fillId="0" borderId="0" xfId="0" applyFont="1"/>
    <xf numFmtId="0" fontId="28" fillId="0" borderId="49" xfId="0" applyFont="1" applyBorder="1" applyAlignment="1">
      <alignment horizontal="center" textRotation="255"/>
    </xf>
    <xf numFmtId="0" fontId="28" fillId="0" borderId="50" xfId="0" applyFont="1" applyBorder="1" applyAlignment="1">
      <alignment horizontal="center" textRotation="255"/>
    </xf>
    <xf numFmtId="0" fontId="28" fillId="0" borderId="50" xfId="0" applyFont="1" applyBorder="1" applyAlignment="1">
      <alignment horizontal="center" textRotation="255" wrapText="1"/>
    </xf>
    <xf numFmtId="0" fontId="28" fillId="0" borderId="51" xfId="0" applyFont="1" applyBorder="1" applyAlignment="1">
      <alignment horizontal="center" textRotation="255" wrapText="1"/>
    </xf>
    <xf numFmtId="0" fontId="28" fillId="20" borderId="50" xfId="0" applyFont="1" applyFill="1" applyBorder="1" applyAlignment="1">
      <alignment horizontal="center" wrapText="1"/>
    </xf>
    <xf numFmtId="0" fontId="28" fillId="8" borderId="21" xfId="0" applyFont="1" applyFill="1" applyBorder="1"/>
    <xf numFmtId="0" fontId="28" fillId="0" borderId="21" xfId="0" applyFont="1" applyBorder="1"/>
    <xf numFmtId="3" fontId="28" fillId="0" borderId="21" xfId="0" applyNumberFormat="1" applyFont="1" applyBorder="1"/>
    <xf numFmtId="0" fontId="31" fillId="9" borderId="21" xfId="0" applyFont="1" applyFill="1" applyBorder="1"/>
    <xf numFmtId="0" fontId="31" fillId="0" borderId="21" xfId="0" applyFont="1" applyBorder="1"/>
    <xf numFmtId="164" fontId="31" fillId="20" borderId="21" xfId="1" applyNumberFormat="1" applyFont="1" applyFill="1" applyBorder="1"/>
    <xf numFmtId="3" fontId="31" fillId="0" borderId="21" xfId="0" applyNumberFormat="1" applyFont="1" applyBorder="1"/>
    <xf numFmtId="0" fontId="31" fillId="20" borderId="21" xfId="0" applyFont="1" applyFill="1" applyBorder="1"/>
    <xf numFmtId="0" fontId="31" fillId="18" borderId="21" xfId="0" applyFont="1" applyFill="1" applyBorder="1"/>
    <xf numFmtId="2" fontId="28" fillId="22" borderId="21" xfId="0" applyNumberFormat="1" applyFont="1" applyFill="1" applyBorder="1"/>
    <xf numFmtId="1" fontId="28" fillId="22" borderId="21" xfId="0" applyNumberFormat="1" applyFont="1" applyFill="1" applyBorder="1"/>
    <xf numFmtId="2" fontId="28" fillId="22" borderId="23" xfId="0" applyNumberFormat="1" applyFont="1" applyFill="1" applyBorder="1"/>
    <xf numFmtId="2" fontId="28" fillId="22" borderId="50" xfId="0" applyNumberFormat="1" applyFont="1" applyFill="1" applyBorder="1"/>
    <xf numFmtId="2" fontId="28" fillId="22" borderId="51" xfId="0" applyNumberFormat="1" applyFont="1" applyFill="1" applyBorder="1"/>
    <xf numFmtId="164" fontId="31" fillId="23" borderId="31" xfId="1" applyNumberFormat="1" applyFont="1" applyFill="1" applyBorder="1"/>
    <xf numFmtId="1" fontId="31" fillId="23" borderId="31" xfId="1" applyNumberFormat="1" applyFont="1" applyFill="1" applyBorder="1"/>
    <xf numFmtId="164" fontId="31" fillId="24" borderId="31" xfId="1" applyNumberFormat="1" applyFont="1" applyFill="1" applyBorder="1"/>
    <xf numFmtId="164" fontId="31" fillId="24" borderId="30" xfId="1" applyNumberFormat="1" applyFont="1" applyFill="1" applyBorder="1"/>
    <xf numFmtId="1" fontId="31" fillId="25" borderId="24" xfId="0" applyNumberFormat="1" applyFont="1" applyFill="1" applyBorder="1"/>
    <xf numFmtId="1" fontId="31" fillId="25" borderId="36" xfId="0" applyNumberFormat="1" applyFont="1" applyFill="1" applyBorder="1"/>
    <xf numFmtId="1" fontId="31" fillId="24" borderId="36" xfId="0" applyNumberFormat="1" applyFont="1" applyFill="1" applyBorder="1"/>
    <xf numFmtId="1" fontId="31" fillId="24" borderId="25" xfId="0" applyNumberFormat="1" applyFont="1" applyFill="1" applyBorder="1"/>
    <xf numFmtId="0" fontId="32" fillId="21" borderId="53" xfId="0" applyFont="1" applyFill="1" applyBorder="1"/>
    <xf numFmtId="0" fontId="32" fillId="22" borderId="53" xfId="0" applyFont="1" applyFill="1" applyBorder="1" applyAlignment="1">
      <alignment horizontal="center"/>
    </xf>
    <xf numFmtId="0" fontId="32" fillId="21" borderId="42" xfId="0" applyFont="1" applyFill="1" applyBorder="1"/>
    <xf numFmtId="0" fontId="32" fillId="22" borderId="54" xfId="0" applyFont="1" applyFill="1" applyBorder="1" applyAlignment="1">
      <alignment horizontal="center"/>
    </xf>
    <xf numFmtId="0" fontId="2" fillId="15" borderId="16" xfId="0" applyFont="1" applyFill="1" applyBorder="1" applyAlignment="1">
      <alignment horizontal="center" vertical="top" wrapText="1"/>
    </xf>
    <xf numFmtId="3" fontId="3" fillId="15" borderId="16" xfId="0" applyNumberFormat="1" applyFont="1" applyFill="1" applyBorder="1" applyAlignment="1">
      <alignment horizontal="right" vertical="top"/>
    </xf>
    <xf numFmtId="3" fontId="2" fillId="15" borderId="16" xfId="0" applyNumberFormat="1" applyFont="1" applyFill="1" applyBorder="1" applyAlignment="1">
      <alignment horizontal="right" vertical="top"/>
    </xf>
    <xf numFmtId="0" fontId="0" fillId="0" borderId="55" xfId="0" applyBorder="1"/>
    <xf numFmtId="164" fontId="31" fillId="18" borderId="21" xfId="1" applyNumberFormat="1" applyFont="1" applyFill="1" applyBorder="1"/>
    <xf numFmtId="1" fontId="31" fillId="20" borderId="21" xfId="1" applyNumberFormat="1" applyFont="1" applyFill="1" applyBorder="1"/>
    <xf numFmtId="1" fontId="28" fillId="22" borderId="50" xfId="0" applyNumberFormat="1" applyFont="1" applyFill="1" applyBorder="1"/>
    <xf numFmtId="164" fontId="28" fillId="0" borderId="21" xfId="1" applyNumberFormat="1" applyFont="1" applyBorder="1"/>
    <xf numFmtId="3" fontId="31" fillId="18" borderId="21" xfId="0" applyNumberFormat="1" applyFont="1" applyFill="1" applyBorder="1"/>
    <xf numFmtId="0" fontId="0" fillId="0" borderId="72" xfId="0" applyBorder="1"/>
    <xf numFmtId="0" fontId="0" fillId="0" borderId="70" xfId="0" applyBorder="1"/>
    <xf numFmtId="0" fontId="0" fillId="0" borderId="71" xfId="0" applyBorder="1"/>
    <xf numFmtId="0" fontId="0" fillId="0" borderId="0" xfId="0" applyBorder="1" applyAlignment="1">
      <alignment wrapText="1"/>
    </xf>
    <xf numFmtId="0" fontId="34" fillId="0" borderId="0" xfId="0" applyFont="1" applyBorder="1" applyAlignment="1">
      <alignment wrapText="1"/>
    </xf>
    <xf numFmtId="0" fontId="39" fillId="8" borderId="21" xfId="0" applyFont="1" applyFill="1" applyBorder="1"/>
    <xf numFmtId="0" fontId="39" fillId="0" borderId="21" xfId="0" applyFont="1" applyBorder="1"/>
    <xf numFmtId="3" fontId="39" fillId="0" borderId="21" xfId="0" applyNumberFormat="1" applyFont="1" applyBorder="1"/>
    <xf numFmtId="2" fontId="39" fillId="22" borderId="21" xfId="0" applyNumberFormat="1" applyFont="1" applyFill="1" applyBorder="1"/>
    <xf numFmtId="2" fontId="39" fillId="22" borderId="50" xfId="0" applyNumberFormat="1" applyFont="1" applyFill="1" applyBorder="1"/>
    <xf numFmtId="1" fontId="40" fillId="23" borderId="29" xfId="1" applyNumberFormat="1" applyFont="1" applyFill="1" applyBorder="1"/>
    <xf numFmtId="0" fontId="39" fillId="0" borderId="49" xfId="0" applyFont="1" applyBorder="1" applyAlignment="1">
      <alignment horizontal="center" textRotation="255"/>
    </xf>
    <xf numFmtId="0" fontId="39" fillId="0" borderId="50" xfId="0" applyFont="1" applyBorder="1" applyAlignment="1">
      <alignment horizontal="center" textRotation="255"/>
    </xf>
    <xf numFmtId="0" fontId="39" fillId="0" borderId="50" xfId="0" applyFont="1" applyBorder="1" applyAlignment="1">
      <alignment horizontal="center" textRotation="255" wrapText="1"/>
    </xf>
    <xf numFmtId="0" fontId="39" fillId="0" borderId="51" xfId="0" applyFont="1" applyBorder="1" applyAlignment="1">
      <alignment horizontal="center" textRotation="255" wrapText="1"/>
    </xf>
    <xf numFmtId="0" fontId="10" fillId="12" borderId="35" xfId="0" applyFont="1" applyFill="1" applyBorder="1" applyAlignment="1">
      <alignment vertical="top" wrapText="1"/>
    </xf>
    <xf numFmtId="0" fontId="17" fillId="12" borderId="24" xfId="0" applyFont="1" applyFill="1" applyBorder="1"/>
    <xf numFmtId="0" fontId="17" fillId="12" borderId="36" xfId="0" applyFont="1" applyFill="1" applyBorder="1" applyAlignment="1">
      <alignment horizontal="center" wrapText="1"/>
    </xf>
    <xf numFmtId="0" fontId="17" fillId="12" borderId="25" xfId="0" applyFont="1" applyFill="1" applyBorder="1" applyAlignment="1">
      <alignment horizontal="center" wrapText="1"/>
    </xf>
    <xf numFmtId="0" fontId="5" fillId="0" borderId="0" xfId="0" applyFont="1" applyBorder="1" applyAlignment="1">
      <alignment horizontal="center" vertical="top" wrapText="1"/>
    </xf>
    <xf numFmtId="0" fontId="3" fillId="0" borderId="0" xfId="0" applyFont="1" applyBorder="1" applyAlignment="1">
      <alignment vertical="top"/>
    </xf>
    <xf numFmtId="0" fontId="4" fillId="0" borderId="0" xfId="0" applyFont="1" applyBorder="1" applyAlignment="1">
      <alignment horizontal="center" vertical="top"/>
    </xf>
    <xf numFmtId="0" fontId="3" fillId="0" borderId="0" xfId="0" applyFont="1" applyBorder="1" applyAlignment="1">
      <alignment horizontal="right" vertical="top"/>
    </xf>
    <xf numFmtId="0" fontId="17" fillId="26" borderId="45" xfId="0" applyFont="1" applyFill="1" applyBorder="1" applyAlignment="1">
      <alignment horizontal="center" wrapText="1"/>
    </xf>
    <xf numFmtId="0" fontId="48" fillId="0" borderId="31" xfId="0" applyFont="1" applyBorder="1" applyAlignment="1"/>
    <xf numFmtId="0" fontId="48" fillId="4" borderId="21" xfId="0" applyFont="1" applyFill="1" applyBorder="1" applyAlignment="1"/>
    <xf numFmtId="0" fontId="48" fillId="0" borderId="21" xfId="0" applyFont="1" applyBorder="1" applyAlignment="1"/>
    <xf numFmtId="0" fontId="48" fillId="0" borderId="21" xfId="0" applyFont="1" applyBorder="1"/>
    <xf numFmtId="0" fontId="17" fillId="4" borderId="50" xfId="0" applyFont="1" applyFill="1" applyBorder="1" applyAlignment="1"/>
    <xf numFmtId="0" fontId="17" fillId="4" borderId="51" xfId="0" applyFont="1" applyFill="1" applyBorder="1" applyAlignment="1"/>
    <xf numFmtId="0" fontId="16" fillId="0" borderId="50" xfId="0" applyFont="1" applyBorder="1"/>
    <xf numFmtId="0" fontId="17" fillId="3" borderId="81" xfId="0" applyFont="1" applyFill="1" applyBorder="1" applyAlignment="1">
      <alignment horizontal="right"/>
    </xf>
    <xf numFmtId="0" fontId="17" fillId="3" borderId="82" xfId="0" applyFont="1" applyFill="1" applyBorder="1" applyAlignment="1">
      <alignment horizontal="right"/>
    </xf>
    <xf numFmtId="0" fontId="17" fillId="3" borderId="34" xfId="0" applyFont="1" applyFill="1" applyBorder="1" applyAlignment="1">
      <alignment horizontal="right"/>
    </xf>
    <xf numFmtId="0" fontId="17" fillId="4" borderId="27" xfId="0" applyFont="1" applyFill="1" applyBorder="1"/>
    <xf numFmtId="0" fontId="17" fillId="4" borderId="0" xfId="0" applyFont="1" applyFill="1" applyBorder="1" applyAlignment="1">
      <alignment wrapText="1"/>
    </xf>
    <xf numFmtId="0" fontId="17" fillId="4" borderId="0" xfId="0" applyFont="1" applyFill="1" applyBorder="1" applyAlignment="1">
      <alignment horizontal="center" wrapText="1"/>
    </xf>
    <xf numFmtId="0" fontId="17" fillId="4" borderId="0" xfId="0" applyFont="1" applyFill="1" applyBorder="1"/>
    <xf numFmtId="3" fontId="29" fillId="7" borderId="8" xfId="0" applyNumberFormat="1" applyFont="1" applyFill="1" applyBorder="1" applyAlignment="1">
      <alignment horizontal="right" vertical="top" wrapText="1"/>
    </xf>
    <xf numFmtId="0" fontId="3" fillId="0" borderId="0" xfId="0" applyFont="1" applyBorder="1" applyAlignment="1">
      <alignment vertical="top"/>
    </xf>
    <xf numFmtId="3" fontId="2" fillId="20" borderId="16" xfId="0" applyNumberFormat="1" applyFont="1" applyFill="1" applyBorder="1" applyAlignment="1">
      <alignment horizontal="right" vertical="top"/>
    </xf>
    <xf numFmtId="3" fontId="0" fillId="0" borderId="0" xfId="0" applyNumberFormat="1"/>
    <xf numFmtId="0" fontId="46" fillId="0" borderId="2" xfId="0" applyFont="1" applyBorder="1" applyAlignment="1">
      <alignment horizontal="right" vertical="center" indent="5"/>
    </xf>
    <xf numFmtId="0" fontId="46" fillId="0" borderId="90" xfId="0" applyFont="1" applyBorder="1" applyAlignment="1">
      <alignment horizontal="right" vertical="center" indent="5"/>
    </xf>
    <xf numFmtId="0" fontId="0" fillId="0" borderId="0" xfId="0" applyFill="1" applyBorder="1"/>
    <xf numFmtId="3" fontId="0" fillId="0" borderId="0" xfId="0" applyNumberFormat="1" applyBorder="1"/>
    <xf numFmtId="166" fontId="0" fillId="0" borderId="0" xfId="0" applyNumberFormat="1" applyBorder="1"/>
    <xf numFmtId="0" fontId="17" fillId="26" borderId="50" xfId="0" applyFont="1" applyFill="1" applyBorder="1" applyAlignment="1">
      <alignment horizontal="center" wrapText="1"/>
    </xf>
    <xf numFmtId="0" fontId="0" fillId="0" borderId="43" xfId="0" applyBorder="1"/>
    <xf numFmtId="0" fontId="0" fillId="0" borderId="50" xfId="0" applyBorder="1"/>
    <xf numFmtId="0" fontId="17" fillId="3" borderId="81" xfId="0" applyFont="1" applyFill="1" applyBorder="1"/>
    <xf numFmtId="0" fontId="0" fillId="0" borderId="49" xfId="0" applyBorder="1"/>
    <xf numFmtId="164" fontId="31" fillId="18" borderId="21" xfId="0" applyNumberFormat="1" applyFont="1" applyFill="1" applyBorder="1"/>
    <xf numFmtId="164" fontId="31" fillId="0" borderId="21" xfId="1" applyNumberFormat="1" applyFont="1" applyBorder="1"/>
    <xf numFmtId="167" fontId="0" fillId="0" borderId="0" xfId="0" applyNumberFormat="1"/>
    <xf numFmtId="0" fontId="48" fillId="0" borderId="65" xfId="0" applyFont="1" applyBorder="1" applyAlignment="1"/>
    <xf numFmtId="0" fontId="48" fillId="0" borderId="43" xfId="0" applyFont="1" applyBorder="1" applyAlignment="1"/>
    <xf numFmtId="0" fontId="48" fillId="0" borderId="43" xfId="0" applyFont="1" applyBorder="1"/>
    <xf numFmtId="0" fontId="16" fillId="0" borderId="49" xfId="0" applyFont="1" applyBorder="1"/>
    <xf numFmtId="0" fontId="17" fillId="26" borderId="28" xfId="0" applyFont="1" applyFill="1" applyBorder="1" applyAlignment="1">
      <alignment horizontal="center" wrapText="1"/>
    </xf>
    <xf numFmtId="0" fontId="48" fillId="0" borderId="99" xfId="0" applyFont="1" applyBorder="1" applyAlignment="1"/>
    <xf numFmtId="0" fontId="48" fillId="0" borderId="47" xfId="0" applyFont="1" applyBorder="1" applyAlignment="1"/>
    <xf numFmtId="0" fontId="48" fillId="0" borderId="47" xfId="0" applyFont="1" applyBorder="1"/>
    <xf numFmtId="0" fontId="17" fillId="3" borderId="34" xfId="0" applyFont="1" applyFill="1" applyBorder="1"/>
    <xf numFmtId="0" fontId="48" fillId="4" borderId="22" xfId="0" applyFont="1" applyFill="1" applyBorder="1" applyAlignment="1"/>
    <xf numFmtId="0" fontId="49" fillId="4" borderId="23" xfId="0" applyFont="1" applyFill="1" applyBorder="1" applyAlignment="1"/>
    <xf numFmtId="0" fontId="2" fillId="15" borderId="17" xfId="0" applyFont="1" applyFill="1" applyBorder="1" applyAlignment="1">
      <alignment horizontal="center" vertical="center"/>
    </xf>
    <xf numFmtId="0" fontId="0" fillId="0" borderId="48" xfId="0" applyBorder="1"/>
    <xf numFmtId="0" fontId="2" fillId="20" borderId="15" xfId="0" applyFont="1" applyFill="1" applyBorder="1" applyAlignment="1">
      <alignment horizontal="center" vertical="top" wrapText="1"/>
    </xf>
    <xf numFmtId="0" fontId="2" fillId="0" borderId="15" xfId="0" applyFont="1" applyBorder="1" applyAlignment="1">
      <alignment horizontal="center" vertical="top" wrapText="1"/>
    </xf>
    <xf numFmtId="2" fontId="0" fillId="0" borderId="21" xfId="0" applyNumberFormat="1" applyBorder="1"/>
    <xf numFmtId="166" fontId="0" fillId="0" borderId="0" xfId="0" applyNumberFormat="1"/>
    <xf numFmtId="1" fontId="31" fillId="23" borderId="29" xfId="1" applyNumberFormat="1" applyFont="1" applyFill="1" applyBorder="1"/>
    <xf numFmtId="0" fontId="48" fillId="4" borderId="50" xfId="0" applyFont="1" applyFill="1" applyBorder="1" applyAlignment="1"/>
    <xf numFmtId="0" fontId="49" fillId="4" borderId="51" xfId="0" applyFont="1" applyFill="1" applyBorder="1" applyAlignment="1"/>
    <xf numFmtId="0" fontId="0" fillId="0" borderId="28" xfId="0" applyBorder="1"/>
    <xf numFmtId="0" fontId="0" fillId="0" borderId="47" xfId="0" applyBorder="1"/>
    <xf numFmtId="0" fontId="48" fillId="4" borderId="29" xfId="0" applyFont="1" applyFill="1" applyBorder="1" applyAlignment="1"/>
    <xf numFmtId="0" fontId="48" fillId="4" borderId="31" xfId="0" applyFont="1" applyFill="1" applyBorder="1" applyAlignment="1"/>
    <xf numFmtId="0" fontId="49" fillId="4" borderId="30" xfId="0" applyFont="1" applyFill="1" applyBorder="1" applyAlignment="1"/>
    <xf numFmtId="0" fontId="48" fillId="4" borderId="45" xfId="0" applyFont="1" applyFill="1" applyBorder="1" applyAlignment="1"/>
    <xf numFmtId="0" fontId="17" fillId="0" borderId="46" xfId="0" applyFont="1" applyBorder="1" applyAlignment="1"/>
    <xf numFmtId="0" fontId="17" fillId="0" borderId="27" xfId="0" applyFont="1" applyBorder="1" applyAlignment="1"/>
    <xf numFmtId="0" fontId="17" fillId="0" borderId="27" xfId="0" applyFont="1" applyFill="1" applyBorder="1" applyAlignment="1"/>
    <xf numFmtId="0" fontId="17" fillId="0" borderId="48" xfId="0" applyFont="1" applyFill="1" applyBorder="1"/>
    <xf numFmtId="0" fontId="0" fillId="0" borderId="39" xfId="0" applyBorder="1"/>
    <xf numFmtId="0" fontId="0" fillId="0" borderId="104" xfId="0" applyBorder="1"/>
    <xf numFmtId="0" fontId="0" fillId="0" borderId="66" xfId="0" applyBorder="1"/>
    <xf numFmtId="0" fontId="0" fillId="0" borderId="105" xfId="0" applyBorder="1"/>
    <xf numFmtId="0" fontId="17" fillId="3" borderId="103" xfId="0" applyFont="1" applyFill="1" applyBorder="1"/>
    <xf numFmtId="0" fontId="17" fillId="3" borderId="32" xfId="0" applyFont="1" applyFill="1" applyBorder="1"/>
    <xf numFmtId="0" fontId="41" fillId="0" borderId="0" xfId="2">
      <alignment vertical="top"/>
    </xf>
    <xf numFmtId="0" fontId="42" fillId="26" borderId="0" xfId="2" applyFont="1" applyFill="1">
      <alignment vertical="top"/>
    </xf>
    <xf numFmtId="0" fontId="42" fillId="9" borderId="0" xfId="2" applyFont="1" applyFill="1">
      <alignment vertical="top"/>
    </xf>
    <xf numFmtId="3" fontId="42" fillId="26" borderId="0" xfId="2" applyNumberFormat="1" applyFont="1" applyFill="1" applyAlignment="1">
      <alignment horizontal="center" vertical="top"/>
    </xf>
    <xf numFmtId="0" fontId="41" fillId="0" borderId="0" xfId="2" applyBorder="1">
      <alignment vertical="top"/>
    </xf>
    <xf numFmtId="1" fontId="57" fillId="22" borderId="21" xfId="0" applyNumberFormat="1" applyFont="1" applyFill="1" applyBorder="1"/>
    <xf numFmtId="0" fontId="57" fillId="8" borderId="21" xfId="0" applyFont="1" applyFill="1" applyBorder="1"/>
    <xf numFmtId="0" fontId="57" fillId="0" borderId="21" xfId="0" applyFont="1" applyBorder="1"/>
    <xf numFmtId="1" fontId="57" fillId="22" borderId="50" xfId="0" applyNumberFormat="1" applyFont="1" applyFill="1" applyBorder="1"/>
    <xf numFmtId="3" fontId="57" fillId="0" borderId="21" xfId="0" applyNumberFormat="1" applyFont="1" applyBorder="1"/>
    <xf numFmtId="1" fontId="40" fillId="25" borderId="36" xfId="0" applyNumberFormat="1" applyFont="1" applyFill="1" applyBorder="1"/>
    <xf numFmtId="0" fontId="30" fillId="0" borderId="67" xfId="0" applyFont="1" applyBorder="1"/>
    <xf numFmtId="0" fontId="30" fillId="0" borderId="68" xfId="0" applyFont="1" applyBorder="1" applyAlignment="1">
      <alignment horizontal="center" vertical="center" wrapText="1"/>
    </xf>
    <xf numFmtId="0" fontId="30" fillId="0" borderId="68" xfId="0" applyFont="1" applyBorder="1" applyAlignment="1">
      <alignment wrapText="1"/>
    </xf>
    <xf numFmtId="0" fontId="30" fillId="0" borderId="68" xfId="0" applyFont="1" applyBorder="1"/>
    <xf numFmtId="0" fontId="30" fillId="0" borderId="69" xfId="0" applyFont="1" applyBorder="1"/>
    <xf numFmtId="0" fontId="30" fillId="0" borderId="72" xfId="0" applyFont="1" applyBorder="1"/>
    <xf numFmtId="0" fontId="30" fillId="0" borderId="0" xfId="0" applyFont="1" applyBorder="1" applyAlignment="1">
      <alignment horizontal="center" vertical="center" wrapText="1"/>
    </xf>
    <xf numFmtId="0" fontId="30" fillId="0" borderId="0" xfId="0" applyFont="1" applyBorder="1" applyAlignment="1">
      <alignment wrapText="1"/>
    </xf>
    <xf numFmtId="0" fontId="30" fillId="0" borderId="0" xfId="0" applyFont="1" applyBorder="1"/>
    <xf numFmtId="0" fontId="30" fillId="0" borderId="73" xfId="0" applyFont="1" applyBorder="1"/>
    <xf numFmtId="0" fontId="30" fillId="0" borderId="72" xfId="0" applyFont="1" applyBorder="1" applyAlignment="1">
      <alignment wrapText="1"/>
    </xf>
    <xf numFmtId="0" fontId="30" fillId="0" borderId="0" xfId="0" applyFont="1" applyBorder="1" applyAlignment="1">
      <alignment horizontal="center" wrapText="1"/>
    </xf>
    <xf numFmtId="0" fontId="58" fillId="0" borderId="0" xfId="0" applyFont="1" applyBorder="1" applyAlignment="1">
      <alignment wrapText="1"/>
    </xf>
    <xf numFmtId="3" fontId="58" fillId="0" borderId="0" xfId="0" applyNumberFormat="1" applyFont="1" applyBorder="1" applyAlignment="1">
      <alignment horizontal="right" wrapText="1"/>
    </xf>
    <xf numFmtId="0" fontId="58" fillId="0" borderId="0" xfId="0" applyFont="1" applyBorder="1" applyAlignment="1">
      <alignment horizontal="right" wrapText="1"/>
    </xf>
    <xf numFmtId="0" fontId="58" fillId="0" borderId="0" xfId="0" applyFont="1" applyFill="1" applyBorder="1" applyAlignment="1">
      <alignment horizontal="right" wrapText="1"/>
    </xf>
    <xf numFmtId="164" fontId="30" fillId="0" borderId="72" xfId="1" applyNumberFormat="1" applyFont="1" applyBorder="1"/>
    <xf numFmtId="164" fontId="58" fillId="0" borderId="0" xfId="1" applyNumberFormat="1" applyFont="1" applyBorder="1" applyAlignment="1">
      <alignment wrapText="1"/>
    </xf>
    <xf numFmtId="0" fontId="58" fillId="0" borderId="0" xfId="0" applyFont="1" applyBorder="1" applyAlignment="1">
      <alignment horizontal="center" wrapText="1"/>
    </xf>
    <xf numFmtId="0" fontId="48" fillId="0" borderId="49" xfId="0" applyFont="1" applyBorder="1"/>
    <xf numFmtId="0" fontId="48" fillId="0" borderId="50" xfId="0" applyFont="1" applyBorder="1"/>
    <xf numFmtId="0" fontId="48" fillId="0" borderId="28" xfId="0" applyFont="1" applyBorder="1"/>
    <xf numFmtId="0" fontId="48" fillId="0" borderId="21" xfId="0" applyFont="1" applyFill="1" applyBorder="1"/>
    <xf numFmtId="0" fontId="48" fillId="0" borderId="43" xfId="0" applyFont="1" applyFill="1" applyBorder="1"/>
    <xf numFmtId="0" fontId="17" fillId="0" borderId="52" xfId="0" applyFont="1" applyFill="1" applyBorder="1"/>
    <xf numFmtId="0" fontId="17" fillId="0" borderId="27" xfId="0" applyFont="1" applyFill="1" applyBorder="1"/>
    <xf numFmtId="0" fontId="17" fillId="0" borderId="106" xfId="0" applyFont="1" applyBorder="1"/>
    <xf numFmtId="0" fontId="48" fillId="4" borderId="24" xfId="0" applyFont="1" applyFill="1" applyBorder="1" applyAlignment="1"/>
    <xf numFmtId="0" fontId="48" fillId="4" borderId="36" xfId="0" applyFont="1" applyFill="1" applyBorder="1" applyAlignment="1"/>
    <xf numFmtId="0" fontId="49" fillId="4" borderId="25" xfId="0" applyFont="1" applyFill="1" applyBorder="1" applyAlignment="1"/>
    <xf numFmtId="0" fontId="0" fillId="0" borderId="54" xfId="0" applyBorder="1"/>
    <xf numFmtId="0" fontId="0" fillId="0" borderId="107" xfId="0" applyBorder="1"/>
    <xf numFmtId="0" fontId="16" fillId="4" borderId="41" xfId="0" applyFont="1" applyFill="1" applyBorder="1" applyAlignment="1"/>
    <xf numFmtId="0" fontId="16" fillId="4" borderId="42" xfId="0" applyFont="1" applyFill="1" applyBorder="1" applyAlignment="1"/>
    <xf numFmtId="0" fontId="16" fillId="4" borderId="42" xfId="0" applyFont="1" applyFill="1" applyBorder="1"/>
    <xf numFmtId="0" fontId="48" fillId="4" borderId="54" xfId="0" applyFont="1" applyFill="1" applyBorder="1"/>
    <xf numFmtId="0" fontId="16" fillId="4" borderId="54" xfId="0" applyFont="1" applyFill="1" applyBorder="1"/>
    <xf numFmtId="0" fontId="17" fillId="4" borderId="39" xfId="0" applyFont="1" applyFill="1" applyBorder="1" applyAlignment="1"/>
    <xf numFmtId="0" fontId="17" fillId="4" borderId="104" xfId="0" applyFont="1" applyFill="1" applyBorder="1" applyAlignment="1"/>
    <xf numFmtId="0" fontId="17" fillId="4" borderId="105" xfId="0" applyFont="1" applyFill="1" applyBorder="1" applyAlignment="1"/>
    <xf numFmtId="0" fontId="17" fillId="4" borderId="29" xfId="0" applyFont="1" applyFill="1" applyBorder="1"/>
    <xf numFmtId="0" fontId="17" fillId="4" borderId="31" xfId="0" applyFont="1" applyFill="1" applyBorder="1"/>
    <xf numFmtId="0" fontId="17" fillId="4" borderId="30" xfId="0" applyFont="1" applyFill="1" applyBorder="1"/>
    <xf numFmtId="0" fontId="17" fillId="4" borderId="45" xfId="0" applyFont="1" applyFill="1" applyBorder="1" applyAlignment="1"/>
    <xf numFmtId="0" fontId="42" fillId="8" borderId="0" xfId="2" applyFont="1" applyFill="1">
      <alignment vertical="top"/>
    </xf>
    <xf numFmtId="3" fontId="45" fillId="8" borderId="0" xfId="2" applyNumberFormat="1" applyFont="1" applyFill="1" applyAlignment="1">
      <alignment horizontal="center" vertical="top" wrapText="1"/>
    </xf>
    <xf numFmtId="3" fontId="42" fillId="8" borderId="0" xfId="2" applyNumberFormat="1" applyFont="1" applyFill="1" applyAlignment="1">
      <alignment horizontal="center" vertical="top"/>
    </xf>
    <xf numFmtId="3" fontId="42" fillId="8" borderId="0" xfId="2" applyNumberFormat="1" applyFont="1" applyFill="1" applyAlignment="1">
      <alignment horizontal="right" vertical="top"/>
    </xf>
    <xf numFmtId="0" fontId="45" fillId="0" borderId="0" xfId="6" applyFont="1" applyBorder="1">
      <alignment vertical="top"/>
    </xf>
    <xf numFmtId="0" fontId="41" fillId="0" borderId="0" xfId="6" applyBorder="1">
      <alignment vertical="top"/>
    </xf>
    <xf numFmtId="0" fontId="17" fillId="4" borderId="21" xfId="0" applyFont="1" applyFill="1" applyBorder="1" applyAlignment="1"/>
    <xf numFmtId="3" fontId="10" fillId="15" borderId="8" xfId="0" applyNumberFormat="1" applyFont="1" applyFill="1" applyBorder="1" applyAlignment="1">
      <alignment horizontal="right" vertical="top" wrapText="1"/>
    </xf>
    <xf numFmtId="164" fontId="10" fillId="15" borderId="8" xfId="1" applyNumberFormat="1" applyFont="1" applyFill="1" applyBorder="1" applyAlignment="1">
      <alignment horizontal="right" vertical="top" wrapText="1"/>
    </xf>
    <xf numFmtId="0" fontId="45" fillId="0" borderId="0" xfId="2" applyFont="1" applyAlignment="1">
      <alignment horizontal="left" vertical="top" wrapText="1" readingOrder="1"/>
    </xf>
    <xf numFmtId="3" fontId="55" fillId="0" borderId="0" xfId="2" applyNumberFormat="1" applyFont="1" applyAlignment="1">
      <alignment horizontal="right" vertical="top" wrapText="1"/>
    </xf>
    <xf numFmtId="0" fontId="55" fillId="0" borderId="0" xfId="2" applyFont="1" applyAlignment="1">
      <alignment horizontal="center" vertical="top" wrapText="1"/>
    </xf>
    <xf numFmtId="3" fontId="55" fillId="0" borderId="0" xfId="2" applyNumberFormat="1" applyFont="1" applyAlignment="1">
      <alignment horizontal="center" vertical="top" wrapText="1"/>
    </xf>
    <xf numFmtId="0" fontId="42" fillId="8" borderId="0" xfId="2" applyFont="1" applyFill="1" applyAlignment="1">
      <alignment horizontal="center" vertical="top"/>
    </xf>
    <xf numFmtId="3" fontId="42" fillId="8" borderId="0" xfId="2" applyNumberFormat="1" applyFont="1" applyFill="1">
      <alignment vertical="top"/>
    </xf>
    <xf numFmtId="0" fontId="61" fillId="26" borderId="0" xfId="2" applyFont="1" applyFill="1">
      <alignment vertical="top"/>
    </xf>
    <xf numFmtId="0" fontId="45" fillId="26" borderId="0" xfId="2" applyFont="1" applyFill="1">
      <alignment vertical="top"/>
    </xf>
    <xf numFmtId="0" fontId="42" fillId="26" borderId="0" xfId="2" applyFont="1" applyFill="1" applyAlignment="1">
      <alignment horizontal="center" vertical="top"/>
    </xf>
    <xf numFmtId="0" fontId="62" fillId="26" borderId="0" xfId="2" applyFont="1" applyFill="1">
      <alignment vertical="top"/>
    </xf>
    <xf numFmtId="3" fontId="42" fillId="26" borderId="0" xfId="2" applyNumberFormat="1" applyFont="1" applyFill="1">
      <alignment vertical="top"/>
    </xf>
    <xf numFmtId="0" fontId="55" fillId="4" borderId="0" xfId="2" applyFont="1" applyFill="1" applyAlignment="1">
      <alignment horizontal="center" vertical="top" wrapText="1"/>
    </xf>
    <xf numFmtId="0" fontId="45" fillId="8" borderId="0" xfId="2" applyFont="1" applyFill="1" applyAlignment="1">
      <alignment horizontal="left" vertical="top" wrapText="1" readingOrder="1"/>
    </xf>
    <xf numFmtId="0" fontId="45" fillId="8" borderId="0" xfId="2" applyFont="1" applyFill="1" applyAlignment="1">
      <alignment horizontal="center" vertical="top" wrapText="1"/>
    </xf>
    <xf numFmtId="0" fontId="45" fillId="8" borderId="0" xfId="2" applyFont="1" applyFill="1" applyAlignment="1">
      <alignment horizontal="left" vertical="top" wrapText="1"/>
    </xf>
    <xf numFmtId="3" fontId="45" fillId="8" borderId="0" xfId="2" applyNumberFormat="1" applyFont="1" applyFill="1" applyAlignment="1">
      <alignment horizontal="right" vertical="top" wrapText="1"/>
    </xf>
    <xf numFmtId="3" fontId="45" fillId="26" borderId="0" xfId="2" applyNumberFormat="1" applyFont="1" applyFill="1" applyAlignment="1">
      <alignment horizontal="center" vertical="top" wrapText="1"/>
    </xf>
    <xf numFmtId="0" fontId="45" fillId="26" borderId="0" xfId="2" applyFont="1" applyFill="1" applyAlignment="1">
      <alignment horizontal="center" vertical="top" wrapText="1"/>
    </xf>
    <xf numFmtId="0" fontId="45" fillId="26" borderId="0" xfId="2" applyFont="1" applyFill="1" applyAlignment="1">
      <alignment horizontal="left" vertical="top" wrapText="1"/>
    </xf>
    <xf numFmtId="0" fontId="62" fillId="26" borderId="0" xfId="2" applyFont="1" applyFill="1" applyAlignment="1">
      <alignment horizontal="center" vertical="top" wrapText="1"/>
    </xf>
    <xf numFmtId="0" fontId="45" fillId="26" borderId="0" xfId="2" applyFont="1" applyFill="1" applyAlignment="1">
      <alignment horizontal="left" vertical="top" wrapText="1" readingOrder="1"/>
    </xf>
    <xf numFmtId="3" fontId="45" fillId="9" borderId="0" xfId="2" applyNumberFormat="1" applyFont="1" applyFill="1" applyAlignment="1">
      <alignment horizontal="center" vertical="top" wrapText="1"/>
    </xf>
    <xf numFmtId="0" fontId="45" fillId="9" borderId="0" xfId="2" applyFont="1" applyFill="1" applyAlignment="1">
      <alignment horizontal="left" vertical="top" wrapText="1" readingOrder="1"/>
    </xf>
    <xf numFmtId="0" fontId="45" fillId="9" borderId="0" xfId="2" applyFont="1" applyFill="1" applyAlignment="1">
      <alignment horizontal="center" vertical="top" wrapText="1"/>
    </xf>
    <xf numFmtId="0" fontId="45" fillId="9" borderId="0" xfId="2" applyFont="1" applyFill="1" applyAlignment="1">
      <alignment horizontal="left" vertical="top" wrapText="1"/>
    </xf>
    <xf numFmtId="3" fontId="60" fillId="31" borderId="0" xfId="2" applyNumberFormat="1" applyFont="1" applyFill="1" applyAlignment="1">
      <alignment horizontal="center" vertical="top" wrapText="1"/>
    </xf>
    <xf numFmtId="0" fontId="60" fillId="31" borderId="0" xfId="2" applyFont="1" applyFill="1">
      <alignment vertical="top"/>
    </xf>
    <xf numFmtId="0" fontId="60" fillId="31" borderId="0" xfId="2" applyFont="1" applyFill="1" applyAlignment="1">
      <alignment horizontal="left" vertical="top" wrapText="1" readingOrder="1"/>
    </xf>
    <xf numFmtId="0" fontId="60" fillId="31" borderId="0" xfId="2" applyFont="1" applyFill="1" applyAlignment="1">
      <alignment horizontal="center" vertical="top" wrapText="1"/>
    </xf>
    <xf numFmtId="0" fontId="60" fillId="31" borderId="0" xfId="2" applyFont="1" applyFill="1" applyAlignment="1">
      <alignment horizontal="left" vertical="top" wrapText="1"/>
    </xf>
    <xf numFmtId="3" fontId="45" fillId="31" borderId="0" xfId="2" applyNumberFormat="1" applyFont="1" applyFill="1" applyAlignment="1">
      <alignment horizontal="center" vertical="top" wrapText="1"/>
    </xf>
    <xf numFmtId="0" fontId="42" fillId="31" borderId="0" xfId="2" applyFont="1" applyFill="1">
      <alignment vertical="top"/>
    </xf>
    <xf numFmtId="0" fontId="45" fillId="31" borderId="0" xfId="2" applyFont="1" applyFill="1" applyAlignment="1">
      <alignment horizontal="left" vertical="top" wrapText="1" readingOrder="1"/>
    </xf>
    <xf numFmtId="0" fontId="45" fillId="31" borderId="0" xfId="2" applyFont="1" applyFill="1" applyAlignment="1">
      <alignment horizontal="center" vertical="top" wrapText="1"/>
    </xf>
    <xf numFmtId="0" fontId="45" fillId="31" borderId="0" xfId="2" applyFont="1" applyFill="1" applyAlignment="1">
      <alignment horizontal="left" vertical="top" wrapText="1"/>
    </xf>
    <xf numFmtId="0" fontId="42" fillId="31" borderId="0" xfId="2" applyFont="1" applyFill="1" applyAlignment="1">
      <alignment horizontal="center" vertical="top"/>
    </xf>
    <xf numFmtId="3" fontId="42" fillId="31" borderId="0" xfId="2" applyNumberFormat="1" applyFont="1" applyFill="1" applyAlignment="1">
      <alignment horizontal="center" vertical="top"/>
    </xf>
    <xf numFmtId="3" fontId="42" fillId="31" borderId="0" xfId="2" applyNumberFormat="1" applyFont="1" applyFill="1">
      <alignment vertical="top"/>
    </xf>
    <xf numFmtId="0" fontId="42" fillId="10" borderId="0" xfId="2" applyFont="1" applyFill="1">
      <alignment vertical="top"/>
    </xf>
    <xf numFmtId="3" fontId="42" fillId="10" borderId="0" xfId="2" applyNumberFormat="1" applyFont="1" applyFill="1" applyAlignment="1">
      <alignment horizontal="center" vertical="top"/>
    </xf>
    <xf numFmtId="3" fontId="42" fillId="10" borderId="0" xfId="2" applyNumberFormat="1" applyFont="1" applyFill="1">
      <alignment vertical="top"/>
    </xf>
    <xf numFmtId="0" fontId="45" fillId="0" borderId="0" xfId="2" applyFont="1" applyAlignment="1">
      <alignment horizontal="center" vertical="top" wrapText="1"/>
    </xf>
    <xf numFmtId="3" fontId="45" fillId="0" borderId="0" xfId="2" applyNumberFormat="1" applyFont="1" applyAlignment="1">
      <alignment horizontal="center" vertical="top" wrapText="1"/>
    </xf>
    <xf numFmtId="0" fontId="42" fillId="0" borderId="0" xfId="6" applyFont="1" applyBorder="1">
      <alignment vertical="top"/>
    </xf>
    <xf numFmtId="0" fontId="41" fillId="10" borderId="0" xfId="2" applyFill="1">
      <alignment vertical="top"/>
    </xf>
    <xf numFmtId="0" fontId="61" fillId="31" borderId="0" xfId="2" applyFont="1" applyFill="1">
      <alignment vertical="top"/>
    </xf>
    <xf numFmtId="0" fontId="19" fillId="29" borderId="21" xfId="0" applyFont="1" applyFill="1" applyBorder="1" applyAlignment="1">
      <alignment wrapText="1"/>
    </xf>
    <xf numFmtId="0" fontId="19" fillId="19" borderId="21" xfId="0" applyFont="1" applyFill="1" applyBorder="1"/>
    <xf numFmtId="164" fontId="19" fillId="19" borderId="21" xfId="1" applyNumberFormat="1" applyFont="1" applyFill="1" applyBorder="1"/>
    <xf numFmtId="0" fontId="30" fillId="0" borderId="0" xfId="0" applyFont="1" applyBorder="1" applyAlignment="1">
      <alignment horizontal="center" wrapText="1"/>
    </xf>
    <xf numFmtId="164" fontId="58" fillId="0" borderId="0" xfId="1" applyNumberFormat="1" applyFont="1" applyBorder="1" applyAlignment="1">
      <alignment horizontal="right" wrapText="1"/>
    </xf>
    <xf numFmtId="0" fontId="0" fillId="0" borderId="10"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3" fontId="2" fillId="4" borderId="17" xfId="0" applyNumberFormat="1" applyFont="1" applyFill="1" applyBorder="1" applyAlignment="1">
      <alignment horizontal="center" vertical="top"/>
    </xf>
    <xf numFmtId="3" fontId="2" fillId="4" borderId="57" xfId="0" applyNumberFormat="1" applyFont="1" applyFill="1" applyBorder="1" applyAlignment="1">
      <alignment horizontal="center" vertical="top"/>
    </xf>
    <xf numFmtId="3" fontId="2" fillId="4" borderId="13" xfId="0" applyNumberFormat="1" applyFont="1" applyFill="1" applyBorder="1" applyAlignment="1">
      <alignment horizontal="center" vertical="top"/>
    </xf>
    <xf numFmtId="0" fontId="15" fillId="5" borderId="18" xfId="0" applyFont="1" applyFill="1" applyBorder="1" applyAlignment="1">
      <alignment vertical="top" wrapText="1"/>
    </xf>
    <xf numFmtId="0" fontId="15" fillId="5" borderId="19" xfId="0" applyFont="1" applyFill="1" applyBorder="1" applyAlignment="1">
      <alignment vertical="top" wrapText="1"/>
    </xf>
    <xf numFmtId="0" fontId="15" fillId="5" borderId="15" xfId="0" applyFont="1" applyFill="1" applyBorder="1" applyAlignment="1">
      <alignment vertical="top" wrapText="1"/>
    </xf>
    <xf numFmtId="0" fontId="15" fillId="5" borderId="20" xfId="0" applyFont="1" applyFill="1" applyBorder="1" applyAlignment="1">
      <alignment vertical="top" wrapText="1"/>
    </xf>
    <xf numFmtId="0" fontId="0" fillId="0" borderId="5" xfId="0" applyBorder="1" applyAlignment="1">
      <alignment horizontal="center"/>
    </xf>
    <xf numFmtId="0" fontId="0" fillId="0" borderId="9" xfId="0" applyBorder="1" applyAlignment="1">
      <alignment horizontal="center"/>
    </xf>
    <xf numFmtId="0" fontId="0" fillId="0" borderId="6" xfId="0" applyBorder="1" applyAlignment="1">
      <alignment horizontal="center"/>
    </xf>
    <xf numFmtId="0" fontId="2" fillId="0" borderId="26" xfId="0" applyFont="1" applyBorder="1" applyAlignment="1">
      <alignment horizontal="center" vertical="top"/>
    </xf>
    <xf numFmtId="0" fontId="2" fillId="0" borderId="35" xfId="0" applyFont="1" applyBorder="1" applyAlignment="1">
      <alignment horizontal="center" vertical="top"/>
    </xf>
    <xf numFmtId="0" fontId="1" fillId="11" borderId="17" xfId="0" applyFont="1" applyFill="1" applyBorder="1" applyAlignment="1">
      <alignment horizontal="center" vertical="top" wrapText="1"/>
    </xf>
    <xf numFmtId="0" fontId="1" fillId="11" borderId="13" xfId="0" applyFont="1" applyFill="1" applyBorder="1" applyAlignment="1">
      <alignment horizontal="center" vertical="top" wrapText="1"/>
    </xf>
    <xf numFmtId="0" fontId="2" fillId="15" borderId="17" xfId="0" applyFont="1" applyFill="1" applyBorder="1" applyAlignment="1">
      <alignment horizontal="center" vertical="top" wrapText="1"/>
    </xf>
    <xf numFmtId="0" fontId="2" fillId="15" borderId="13" xfId="0" applyFont="1" applyFill="1" applyBorder="1" applyAlignment="1">
      <alignment horizontal="center" vertical="top" wrapText="1"/>
    </xf>
    <xf numFmtId="0" fontId="3" fillId="15" borderId="18" xfId="0" applyFont="1" applyFill="1" applyBorder="1" applyAlignment="1">
      <alignment horizontal="center" vertical="top"/>
    </xf>
    <xf numFmtId="0" fontId="3" fillId="15" borderId="19" xfId="0" applyFont="1" applyFill="1" applyBorder="1" applyAlignment="1">
      <alignment horizontal="center" vertical="top"/>
    </xf>
    <xf numFmtId="0" fontId="3" fillId="15" borderId="20" xfId="0" applyFont="1" applyFill="1" applyBorder="1" applyAlignment="1">
      <alignment horizontal="center" vertical="top"/>
    </xf>
    <xf numFmtId="0" fontId="16" fillId="0" borderId="0" xfId="0" applyFont="1" applyAlignment="1">
      <alignment horizontal="center"/>
    </xf>
    <xf numFmtId="0" fontId="28" fillId="0" borderId="0" xfId="0" applyFont="1" applyAlignment="1">
      <alignment horizontal="center" wrapText="1"/>
    </xf>
    <xf numFmtId="0" fontId="21" fillId="0" borderId="0" xfId="0" applyFont="1" applyAlignment="1">
      <alignment horizontal="center" wrapText="1"/>
    </xf>
    <xf numFmtId="0" fontId="20" fillId="0" borderId="0" xfId="0" applyFont="1" applyAlignment="1">
      <alignment horizontal="justify" vertical="justify" wrapText="1"/>
    </xf>
    <xf numFmtId="0" fontId="12" fillId="8" borderId="60" xfId="0" applyFont="1" applyFill="1" applyBorder="1" applyAlignment="1">
      <alignment horizontal="center" vertical="top" wrapText="1"/>
    </xf>
    <xf numFmtId="0" fontId="12" fillId="8" borderId="61" xfId="0" applyFont="1" applyFill="1" applyBorder="1" applyAlignment="1">
      <alignment horizontal="center" vertical="top" wrapText="1"/>
    </xf>
    <xf numFmtId="0" fontId="12" fillId="8" borderId="62" xfId="0" applyFont="1" applyFill="1" applyBorder="1" applyAlignment="1">
      <alignment horizontal="center" vertical="top" wrapText="1"/>
    </xf>
    <xf numFmtId="0" fontId="1" fillId="10" borderId="57" xfId="0" applyFont="1" applyFill="1" applyBorder="1" applyAlignment="1">
      <alignment horizontal="center" vertical="top" wrapText="1"/>
    </xf>
    <xf numFmtId="0" fontId="1" fillId="10" borderId="13" xfId="0" applyFont="1" applyFill="1" applyBorder="1" applyAlignment="1">
      <alignment horizontal="center" vertical="top" wrapText="1"/>
    </xf>
    <xf numFmtId="0" fontId="14" fillId="0" borderId="58" xfId="0" applyFont="1" applyBorder="1" applyAlignment="1">
      <alignment horizontal="center" wrapText="1"/>
    </xf>
    <xf numFmtId="0" fontId="14" fillId="0" borderId="0" xfId="0" applyFont="1" applyBorder="1" applyAlignment="1">
      <alignment horizontal="center" wrapText="1"/>
    </xf>
    <xf numFmtId="0" fontId="14" fillId="0" borderId="59" xfId="0" applyFont="1" applyBorder="1" applyAlignment="1">
      <alignment horizontal="center" wrapText="1"/>
    </xf>
    <xf numFmtId="0" fontId="14" fillId="0" borderId="14"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0" fillId="0" borderId="21" xfId="0" applyBorder="1" applyAlignment="1">
      <alignment horizontal="center"/>
    </xf>
    <xf numFmtId="0" fontId="35" fillId="18" borderId="21" xfId="0" applyFont="1" applyFill="1" applyBorder="1" applyAlignment="1">
      <alignment horizontal="center"/>
    </xf>
    <xf numFmtId="0" fontId="19" fillId="29" borderId="21" xfId="0" applyFont="1" applyFill="1" applyBorder="1" applyAlignment="1">
      <alignment horizontal="center" wrapText="1"/>
    </xf>
    <xf numFmtId="0" fontId="19" fillId="29" borderId="21" xfId="0" applyFont="1" applyFill="1" applyBorder="1" applyAlignment="1">
      <alignment horizontal="center"/>
    </xf>
    <xf numFmtId="0" fontId="28" fillId="18" borderId="56" xfId="0" applyFont="1" applyFill="1" applyBorder="1" applyAlignment="1">
      <alignment horizontal="center"/>
    </xf>
    <xf numFmtId="0" fontId="28" fillId="0" borderId="0" xfId="0" applyNumberFormat="1" applyFont="1" applyAlignment="1">
      <alignment horizontal="center" wrapText="1"/>
    </xf>
    <xf numFmtId="0" fontId="32" fillId="0" borderId="0" xfId="0" applyNumberFormat="1" applyFont="1" applyAlignment="1">
      <alignment horizontal="center" wrapText="1"/>
    </xf>
    <xf numFmtId="0" fontId="38" fillId="0" borderId="0" xfId="0" applyNumberFormat="1" applyFont="1" applyAlignment="1">
      <alignment horizontal="center" wrapText="1"/>
    </xf>
    <xf numFmtId="0" fontId="33" fillId="0" borderId="0" xfId="0" applyNumberFormat="1" applyFont="1" applyAlignment="1">
      <alignment horizontal="center" wrapText="1"/>
    </xf>
    <xf numFmtId="0" fontId="28" fillId="16" borderId="66" xfId="0" applyFont="1" applyFill="1" applyBorder="1" applyAlignment="1">
      <alignment horizontal="center" wrapText="1"/>
    </xf>
    <xf numFmtId="0" fontId="28" fillId="16" borderId="63" xfId="0" applyFont="1" applyFill="1" applyBorder="1" applyAlignment="1">
      <alignment horizontal="center" wrapText="1"/>
    </xf>
    <xf numFmtId="0" fontId="28" fillId="16" borderId="64" xfId="0" applyFont="1" applyFill="1" applyBorder="1" applyAlignment="1">
      <alignment horizontal="center" wrapText="1"/>
    </xf>
    <xf numFmtId="0" fontId="28" fillId="0" borderId="66" xfId="0" applyFont="1" applyBorder="1" applyAlignment="1">
      <alignment horizontal="center" wrapText="1"/>
    </xf>
    <xf numFmtId="0" fontId="28" fillId="0" borderId="63" xfId="0" applyFont="1" applyBorder="1" applyAlignment="1">
      <alignment horizontal="center" wrapText="1"/>
    </xf>
    <xf numFmtId="0" fontId="28" fillId="0" borderId="64" xfId="0" applyFont="1" applyBorder="1" applyAlignment="1">
      <alignment horizontal="center" wrapText="1"/>
    </xf>
    <xf numFmtId="0" fontId="59" fillId="0" borderId="0" xfId="0" applyFont="1" applyAlignment="1">
      <alignment horizontal="center" wrapText="1"/>
    </xf>
    <xf numFmtId="0" fontId="28" fillId="9" borderId="46" xfId="0" applyFont="1" applyFill="1" applyBorder="1" applyAlignment="1">
      <alignment horizontal="center" wrapText="1"/>
    </xf>
    <xf numFmtId="0" fontId="28" fillId="9" borderId="52" xfId="0" applyFont="1" applyFill="1" applyBorder="1" applyAlignment="1">
      <alignment horizontal="center" wrapText="1"/>
    </xf>
    <xf numFmtId="0" fontId="28" fillId="3" borderId="43" xfId="0" applyFont="1" applyFill="1" applyBorder="1" applyAlignment="1">
      <alignment horizontal="center" wrapText="1"/>
    </xf>
    <xf numFmtId="0" fontId="28" fillId="3" borderId="21" xfId="0" applyFont="1" applyFill="1" applyBorder="1" applyAlignment="1">
      <alignment horizontal="center" wrapText="1"/>
    </xf>
    <xf numFmtId="0" fontId="28" fillId="3" borderId="47" xfId="0" applyFont="1" applyFill="1" applyBorder="1" applyAlignment="1">
      <alignment horizontal="center" wrapText="1"/>
    </xf>
    <xf numFmtId="0" fontId="28" fillId="17" borderId="66" xfId="0" applyFont="1" applyFill="1" applyBorder="1" applyAlignment="1">
      <alignment horizontal="center" wrapText="1"/>
    </xf>
    <xf numFmtId="0" fontId="28" fillId="17" borderId="63" xfId="0" applyFont="1" applyFill="1" applyBorder="1" applyAlignment="1">
      <alignment horizontal="center" wrapText="1"/>
    </xf>
    <xf numFmtId="0" fontId="28" fillId="17" borderId="37" xfId="0" applyFont="1" applyFill="1" applyBorder="1" applyAlignment="1">
      <alignment horizontal="center" wrapText="1"/>
    </xf>
    <xf numFmtId="0" fontId="32" fillId="12" borderId="62" xfId="0" applyFont="1" applyFill="1" applyBorder="1" applyAlignment="1">
      <alignment horizontal="center" wrapText="1"/>
    </xf>
    <xf numFmtId="0" fontId="32" fillId="12" borderId="56" xfId="0" applyFont="1" applyFill="1" applyBorder="1" applyAlignment="1">
      <alignment horizontal="center" wrapText="1"/>
    </xf>
    <xf numFmtId="0" fontId="28" fillId="15" borderId="72" xfId="0" applyFont="1" applyFill="1" applyBorder="1" applyAlignment="1">
      <alignment horizontal="center"/>
    </xf>
    <xf numFmtId="0" fontId="28" fillId="15" borderId="0" xfId="0" applyFont="1" applyFill="1" applyBorder="1" applyAlignment="1">
      <alignment horizontal="center"/>
    </xf>
    <xf numFmtId="0" fontId="28" fillId="15" borderId="70" xfId="0" applyFont="1" applyFill="1" applyBorder="1" applyAlignment="1">
      <alignment horizontal="center"/>
    </xf>
    <xf numFmtId="0" fontId="28" fillId="15" borderId="55" xfId="0" applyFont="1" applyFill="1" applyBorder="1" applyAlignment="1">
      <alignment horizontal="center"/>
    </xf>
    <xf numFmtId="0" fontId="28" fillId="16" borderId="39" xfId="0" applyFont="1" applyFill="1" applyBorder="1" applyAlignment="1">
      <alignment horizontal="center" wrapText="1"/>
    </xf>
    <xf numFmtId="0" fontId="28" fillId="0" borderId="10" xfId="0" applyFont="1" applyBorder="1" applyAlignment="1">
      <alignment horizontal="center" wrapText="1"/>
    </xf>
    <xf numFmtId="0" fontId="28" fillId="0" borderId="0" xfId="0" applyFont="1" applyBorder="1" applyAlignment="1">
      <alignment horizontal="center" wrapText="1"/>
    </xf>
    <xf numFmtId="0" fontId="28" fillId="0" borderId="11" xfId="0" applyFont="1" applyBorder="1" applyAlignment="1">
      <alignment horizontal="center" wrapText="1"/>
    </xf>
    <xf numFmtId="0" fontId="37" fillId="0" borderId="0" xfId="0" applyFont="1" applyAlignment="1">
      <alignment horizontal="justify" vertical="justify" wrapText="1"/>
    </xf>
    <xf numFmtId="0" fontId="37" fillId="0" borderId="0" xfId="0" applyFont="1" applyAlignment="1">
      <alignment horizontal="justify" vertical="justify"/>
    </xf>
    <xf numFmtId="0" fontId="31" fillId="0" borderId="0" xfId="0" applyFont="1" applyBorder="1" applyAlignment="1">
      <alignment horizontal="center"/>
    </xf>
    <xf numFmtId="0" fontId="31" fillId="0" borderId="12" xfId="0" applyFont="1" applyBorder="1" applyAlignment="1">
      <alignment horizontal="center"/>
    </xf>
    <xf numFmtId="0" fontId="32" fillId="12" borderId="60" xfId="0" applyFont="1" applyFill="1" applyBorder="1" applyAlignment="1">
      <alignment horizontal="center" wrapText="1"/>
    </xf>
    <xf numFmtId="0" fontId="30" fillId="0" borderId="68" xfId="0" applyFont="1" applyBorder="1" applyAlignment="1">
      <alignment horizontal="center" vertical="center" wrapText="1"/>
    </xf>
    <xf numFmtId="0" fontId="30" fillId="0" borderId="0" xfId="0" applyFont="1" applyBorder="1" applyAlignment="1">
      <alignment horizontal="center" wrapText="1"/>
    </xf>
    <xf numFmtId="0" fontId="58" fillId="0" borderId="0" xfId="0" applyFont="1" applyBorder="1" applyAlignment="1">
      <alignment horizontal="center" vertical="center" wrapText="1"/>
    </xf>
    <xf numFmtId="0" fontId="28" fillId="18" borderId="46" xfId="0" applyFont="1" applyFill="1" applyBorder="1" applyAlignment="1">
      <alignment horizontal="center" wrapText="1"/>
    </xf>
    <xf numFmtId="0" fontId="28" fillId="18" borderId="52" xfId="0" applyFont="1" applyFill="1" applyBorder="1" applyAlignment="1">
      <alignment horizontal="center" wrapText="1"/>
    </xf>
    <xf numFmtId="0" fontId="28" fillId="19" borderId="43" xfId="0" applyFont="1" applyFill="1" applyBorder="1" applyAlignment="1">
      <alignment horizontal="center" wrapText="1"/>
    </xf>
    <xf numFmtId="0" fontId="28" fillId="19" borderId="21" xfId="0" applyFont="1" applyFill="1" applyBorder="1" applyAlignment="1">
      <alignment horizontal="center" wrapText="1"/>
    </xf>
    <xf numFmtId="0" fontId="28" fillId="19" borderId="23" xfId="0" applyFont="1" applyFill="1" applyBorder="1" applyAlignment="1">
      <alignment horizontal="center" wrapText="1"/>
    </xf>
    <xf numFmtId="0" fontId="28" fillId="13" borderId="9" xfId="0" applyFont="1" applyFill="1" applyBorder="1" applyAlignment="1">
      <alignment horizontal="center" wrapText="1"/>
    </xf>
    <xf numFmtId="0" fontId="28" fillId="13" borderId="6" xfId="0" applyFont="1" applyFill="1" applyBorder="1" applyAlignment="1">
      <alignment horizontal="center" wrapText="1"/>
    </xf>
    <xf numFmtId="0" fontId="28" fillId="13" borderId="0" xfId="0" applyFont="1" applyFill="1" applyBorder="1" applyAlignment="1">
      <alignment horizontal="center" wrapText="1"/>
    </xf>
    <xf numFmtId="0" fontId="28" fillId="13" borderId="11" xfId="0" applyFont="1" applyFill="1" applyBorder="1" applyAlignment="1">
      <alignment horizontal="center" wrapText="1"/>
    </xf>
    <xf numFmtId="0" fontId="33" fillId="0" borderId="5" xfId="0" applyFont="1" applyBorder="1" applyAlignment="1">
      <alignment horizontal="center" vertical="center"/>
    </xf>
    <xf numFmtId="0" fontId="33" fillId="0" borderId="7" xfId="0" applyFont="1" applyBorder="1" applyAlignment="1">
      <alignment horizontal="center" vertical="center"/>
    </xf>
    <xf numFmtId="0" fontId="28" fillId="8" borderId="46" xfId="0" applyFont="1" applyFill="1" applyBorder="1" applyAlignment="1">
      <alignment horizontal="center" wrapText="1"/>
    </xf>
    <xf numFmtId="0" fontId="28" fillId="8" borderId="52" xfId="0" applyFont="1" applyFill="1" applyBorder="1" applyAlignment="1">
      <alignment horizontal="center" wrapText="1"/>
    </xf>
    <xf numFmtId="0" fontId="28" fillId="10" borderId="43" xfId="0" applyFont="1" applyFill="1" applyBorder="1" applyAlignment="1">
      <alignment horizontal="center" wrapText="1"/>
    </xf>
    <xf numFmtId="0" fontId="28" fillId="10" borderId="21" xfId="0" applyFont="1" applyFill="1" applyBorder="1" applyAlignment="1">
      <alignment horizontal="center" wrapText="1"/>
    </xf>
    <xf numFmtId="0" fontId="28" fillId="10" borderId="23" xfId="0" applyFont="1" applyFill="1" applyBorder="1" applyAlignment="1">
      <alignment horizontal="center" wrapText="1"/>
    </xf>
    <xf numFmtId="0" fontId="28" fillId="3" borderId="23" xfId="0" applyFont="1" applyFill="1" applyBorder="1" applyAlignment="1">
      <alignment horizontal="center" wrapText="1"/>
    </xf>
    <xf numFmtId="0" fontId="28" fillId="8" borderId="26" xfId="0" applyFont="1" applyFill="1" applyBorder="1" applyAlignment="1">
      <alignment horizontal="center" wrapText="1"/>
    </xf>
    <xf numFmtId="0" fontId="28" fillId="0" borderId="48" xfId="0" applyFont="1" applyBorder="1"/>
    <xf numFmtId="0" fontId="58" fillId="0" borderId="0" xfId="0" applyFont="1" applyBorder="1" applyAlignment="1">
      <alignment horizontal="center" wrapText="1"/>
    </xf>
    <xf numFmtId="0" fontId="30" fillId="0" borderId="0" xfId="0" applyFont="1" applyBorder="1" applyAlignment="1">
      <alignment horizontal="center" vertical="center" wrapText="1"/>
    </xf>
    <xf numFmtId="0" fontId="28" fillId="0" borderId="5" xfId="0" applyFont="1" applyBorder="1" applyAlignment="1">
      <alignment horizontal="center"/>
    </xf>
    <xf numFmtId="0" fontId="28" fillId="0" borderId="9" xfId="0" applyFont="1" applyBorder="1" applyAlignment="1">
      <alignment horizontal="center"/>
    </xf>
    <xf numFmtId="0" fontId="28" fillId="16" borderId="10" xfId="0" applyFont="1" applyFill="1" applyBorder="1" applyAlignment="1">
      <alignment horizontal="center" wrapText="1"/>
    </xf>
    <xf numFmtId="0" fontId="28" fillId="16" borderId="0" xfId="0" applyFont="1" applyFill="1" applyBorder="1" applyAlignment="1">
      <alignment horizontal="center" wrapText="1"/>
    </xf>
    <xf numFmtId="0" fontId="28" fillId="16" borderId="11" xfId="0" applyFont="1" applyFill="1" applyBorder="1" applyAlignment="1">
      <alignment horizontal="center" wrapText="1"/>
    </xf>
    <xf numFmtId="0" fontId="28" fillId="28" borderId="5" xfId="0" applyFont="1" applyFill="1" applyBorder="1" applyAlignment="1">
      <alignment horizontal="center"/>
    </xf>
    <xf numFmtId="0" fontId="28" fillId="28" borderId="9" xfId="0" applyFont="1" applyFill="1" applyBorder="1" applyAlignment="1">
      <alignment horizontal="center"/>
    </xf>
    <xf numFmtId="0" fontId="28" fillId="28" borderId="7" xfId="0" applyFont="1" applyFill="1" applyBorder="1" applyAlignment="1">
      <alignment horizontal="center"/>
    </xf>
    <xf numFmtId="0" fontId="28" fillId="28" borderId="12" xfId="0" applyFont="1" applyFill="1" applyBorder="1" applyAlignment="1">
      <alignment horizontal="center"/>
    </xf>
    <xf numFmtId="0" fontId="28" fillId="25" borderId="5" xfId="0" applyFont="1" applyFill="1" applyBorder="1" applyAlignment="1">
      <alignment horizontal="center"/>
    </xf>
    <xf numFmtId="0" fontId="28" fillId="25" borderId="9" xfId="0" applyFont="1" applyFill="1" applyBorder="1" applyAlignment="1">
      <alignment horizontal="center"/>
    </xf>
    <xf numFmtId="0" fontId="28" fillId="25" borderId="6" xfId="0" applyFont="1" applyFill="1" applyBorder="1" applyAlignment="1">
      <alignment horizontal="center"/>
    </xf>
    <xf numFmtId="0" fontId="28" fillId="25" borderId="7" xfId="0" applyFont="1" applyFill="1" applyBorder="1" applyAlignment="1">
      <alignment horizontal="center"/>
    </xf>
    <xf numFmtId="0" fontId="28" fillId="25" borderId="12" xfId="0" applyFont="1" applyFill="1" applyBorder="1" applyAlignment="1">
      <alignment horizontal="center"/>
    </xf>
    <xf numFmtId="0" fontId="28" fillId="25" borderId="8" xfId="0" applyFont="1" applyFill="1" applyBorder="1" applyAlignment="1">
      <alignment horizontal="center"/>
    </xf>
    <xf numFmtId="0" fontId="39" fillId="8" borderId="46" xfId="0" applyFont="1" applyFill="1" applyBorder="1" applyAlignment="1">
      <alignment horizontal="center" wrapText="1"/>
    </xf>
    <xf numFmtId="0" fontId="39" fillId="8" borderId="52" xfId="0" applyFont="1" applyFill="1" applyBorder="1" applyAlignment="1">
      <alignment horizontal="center" wrapText="1"/>
    </xf>
    <xf numFmtId="0" fontId="39" fillId="10" borderId="43" xfId="0" applyFont="1" applyFill="1" applyBorder="1" applyAlignment="1">
      <alignment horizontal="center" wrapText="1"/>
    </xf>
    <xf numFmtId="0" fontId="39" fillId="10" borderId="21" xfId="0" applyFont="1" applyFill="1" applyBorder="1" applyAlignment="1">
      <alignment horizontal="center" wrapText="1"/>
    </xf>
    <xf numFmtId="0" fontId="39" fillId="10" borderId="23" xfId="0" applyFont="1" applyFill="1" applyBorder="1" applyAlignment="1">
      <alignment horizontal="center" wrapText="1"/>
    </xf>
    <xf numFmtId="0" fontId="28" fillId="14" borderId="71" xfId="0" applyFont="1" applyFill="1" applyBorder="1" applyAlignment="1">
      <alignment horizontal="center"/>
    </xf>
    <xf numFmtId="0" fontId="28" fillId="14" borderId="98" xfId="0" applyFont="1" applyFill="1" applyBorder="1" applyAlignment="1">
      <alignment horizontal="center"/>
    </xf>
    <xf numFmtId="0" fontId="28" fillId="17" borderId="64" xfId="0" applyFont="1" applyFill="1" applyBorder="1" applyAlignment="1">
      <alignment horizontal="center" wrapText="1"/>
    </xf>
    <xf numFmtId="0" fontId="55" fillId="0" borderId="0" xfId="2" applyFont="1" applyAlignment="1">
      <alignment horizontal="right" vertical="top" wrapText="1" readingOrder="1"/>
    </xf>
    <xf numFmtId="0" fontId="45" fillId="0" borderId="0" xfId="2" applyFont="1" applyAlignment="1">
      <alignment horizontal="left" vertical="top" wrapText="1"/>
    </xf>
    <xf numFmtId="0" fontId="45" fillId="0" borderId="0" xfId="2" applyFont="1" applyAlignment="1">
      <alignment horizontal="center" vertical="top" wrapText="1" readingOrder="1"/>
    </xf>
    <xf numFmtId="0" fontId="45" fillId="0" borderId="0" xfId="2" applyFont="1" applyAlignment="1">
      <alignment horizontal="left" vertical="top" wrapText="1" readingOrder="1"/>
    </xf>
    <xf numFmtId="0" fontId="42" fillId="0" borderId="0" xfId="2" applyFont="1" applyAlignment="1">
      <alignment horizontal="center" vertical="top" wrapText="1" readingOrder="1"/>
    </xf>
    <xf numFmtId="0" fontId="43" fillId="0" borderId="0" xfId="2" applyFont="1" applyAlignment="1">
      <alignment horizontal="center" vertical="top" wrapText="1" readingOrder="1"/>
    </xf>
    <xf numFmtId="0" fontId="44" fillId="0" borderId="0" xfId="2" applyFont="1" applyAlignment="1">
      <alignment horizontal="center" vertical="top" wrapText="1" readingOrder="1"/>
    </xf>
    <xf numFmtId="0" fontId="60" fillId="10" borderId="0" xfId="2" applyFont="1" applyFill="1" applyAlignment="1">
      <alignment horizontal="center" vertical="top" wrapText="1" readingOrder="1"/>
    </xf>
    <xf numFmtId="165" fontId="55" fillId="0" borderId="0" xfId="2" applyNumberFormat="1" applyFont="1" applyAlignment="1">
      <alignment horizontal="left" vertical="top" wrapText="1"/>
    </xf>
    <xf numFmtId="168" fontId="55" fillId="0" borderId="0" xfId="2" applyNumberFormat="1" applyFont="1" applyAlignment="1">
      <alignment horizontal="center" vertical="top" wrapText="1"/>
    </xf>
    <xf numFmtId="3" fontId="55" fillId="0" borderId="0" xfId="2" applyNumberFormat="1" applyFont="1" applyAlignment="1">
      <alignment horizontal="center" vertical="top" wrapText="1"/>
    </xf>
    <xf numFmtId="0" fontId="55" fillId="0" borderId="0" xfId="2" applyFont="1" applyAlignment="1">
      <alignment horizontal="left" vertical="top" wrapText="1" readingOrder="1"/>
    </xf>
    <xf numFmtId="0" fontId="55" fillId="0" borderId="0" xfId="2" applyFont="1" applyAlignment="1">
      <alignment horizontal="left" vertical="top" wrapText="1"/>
    </xf>
    <xf numFmtId="0" fontId="45" fillId="8" borderId="0" xfId="2" applyFont="1" applyFill="1" applyAlignment="1">
      <alignment horizontal="center" vertical="top" wrapText="1" readingOrder="1"/>
    </xf>
    <xf numFmtId="0" fontId="45" fillId="8" borderId="0" xfId="2" applyFont="1" applyFill="1" applyAlignment="1">
      <alignment horizontal="center" vertical="top" wrapText="1"/>
    </xf>
    <xf numFmtId="0" fontId="45" fillId="26" borderId="0" xfId="2" applyFont="1" applyFill="1" applyAlignment="1">
      <alignment horizontal="center" vertical="top" wrapText="1"/>
    </xf>
    <xf numFmtId="0" fontId="45" fillId="26" borderId="0" xfId="2" applyFont="1" applyFill="1" applyAlignment="1">
      <alignment horizontal="center" vertical="top" wrapText="1" readingOrder="1"/>
    </xf>
    <xf numFmtId="0" fontId="45" fillId="9" borderId="0" xfId="2" applyFont="1" applyFill="1" applyAlignment="1">
      <alignment horizontal="center" vertical="top" wrapText="1" readingOrder="1"/>
    </xf>
    <xf numFmtId="0" fontId="60" fillId="31" borderId="0" xfId="2" applyFont="1" applyFill="1" applyAlignment="1">
      <alignment horizontal="center" vertical="top" wrapText="1" readingOrder="1"/>
    </xf>
    <xf numFmtId="0" fontId="45" fillId="31" borderId="0" xfId="2" applyFont="1" applyFill="1" applyAlignment="1">
      <alignment horizontal="center" vertical="top" wrapText="1" readingOrder="1"/>
    </xf>
    <xf numFmtId="0" fontId="42" fillId="10" borderId="0" xfId="2" applyFont="1" applyFill="1" applyAlignment="1">
      <alignment horizontal="left" vertical="top"/>
    </xf>
    <xf numFmtId="0" fontId="45" fillId="0" borderId="0" xfId="2" applyFont="1" applyAlignment="1">
      <alignment horizontal="center" vertical="top" wrapText="1"/>
    </xf>
    <xf numFmtId="0" fontId="61" fillId="31" borderId="0" xfId="2" applyFont="1" applyFill="1" applyAlignment="1">
      <alignment horizontal="center" vertical="top" wrapText="1" readingOrder="1"/>
    </xf>
    <xf numFmtId="0" fontId="2" fillId="4" borderId="0" xfId="0" applyFont="1" applyFill="1" applyBorder="1" applyAlignment="1">
      <alignment horizontal="center" vertical="top"/>
    </xf>
    <xf numFmtId="0" fontId="3" fillId="0" borderId="0" xfId="0" applyFont="1" applyBorder="1" applyAlignment="1">
      <alignment horizontal="center" vertical="top"/>
    </xf>
    <xf numFmtId="0" fontId="3" fillId="0" borderId="0" xfId="0" applyFont="1" applyBorder="1" applyAlignment="1">
      <alignment vertical="top"/>
    </xf>
    <xf numFmtId="0" fontId="0" fillId="0" borderId="37" xfId="0" applyBorder="1" applyAlignment="1">
      <alignment horizontal="center"/>
    </xf>
    <xf numFmtId="0" fontId="0" fillId="0" borderId="38" xfId="0" applyBorder="1" applyAlignment="1">
      <alignment horizontal="center"/>
    </xf>
    <xf numFmtId="0" fontId="46" fillId="0" borderId="47" xfId="0" applyFont="1" applyBorder="1" applyAlignment="1">
      <alignment horizontal="center" wrapText="1"/>
    </xf>
    <xf numFmtId="0" fontId="46" fillId="0" borderId="85" xfId="0" applyFont="1" applyBorder="1" applyAlignment="1">
      <alignment horizontal="center" wrapText="1"/>
    </xf>
    <xf numFmtId="0" fontId="46" fillId="0" borderId="43" xfId="0" applyFont="1" applyBorder="1" applyAlignment="1">
      <alignment horizontal="center" wrapText="1"/>
    </xf>
    <xf numFmtId="0" fontId="0" fillId="0" borderId="28" xfId="0" applyNumberFormat="1" applyBorder="1" applyAlignment="1">
      <alignment horizontal="center" wrapText="1"/>
    </xf>
    <xf numFmtId="0" fontId="0" fillId="0" borderId="86" xfId="0" applyNumberFormat="1" applyBorder="1" applyAlignment="1">
      <alignment horizontal="center" wrapText="1"/>
    </xf>
    <xf numFmtId="0" fontId="0" fillId="0" borderId="49" xfId="0" applyNumberFormat="1" applyBorder="1" applyAlignment="1">
      <alignment horizontal="center" wrapText="1"/>
    </xf>
    <xf numFmtId="0" fontId="19" fillId="0" borderId="87" xfId="0" applyFont="1" applyBorder="1" applyAlignment="1">
      <alignment horizontal="center" wrapText="1"/>
    </xf>
    <xf numFmtId="0" fontId="21" fillId="0" borderId="0" xfId="0" applyFont="1" applyBorder="1" applyAlignment="1">
      <alignment horizontal="center" wrapText="1"/>
    </xf>
    <xf numFmtId="0" fontId="21" fillId="0" borderId="39" xfId="0" applyFont="1" applyBorder="1" applyAlignment="1">
      <alignment horizontal="center" wrapText="1"/>
    </xf>
    <xf numFmtId="0" fontId="0" fillId="0" borderId="87" xfId="0" applyBorder="1" applyAlignment="1">
      <alignment horizontal="justify" vertical="justify" wrapText="1"/>
    </xf>
    <xf numFmtId="0" fontId="0" fillId="0" borderId="0" xfId="0" applyBorder="1" applyAlignment="1">
      <alignment horizontal="justify" vertical="justify" wrapText="1"/>
    </xf>
    <xf numFmtId="0" fontId="0" fillId="0" borderId="39" xfId="0" applyBorder="1" applyAlignment="1">
      <alignment horizontal="justify" vertical="justify" wrapText="1"/>
    </xf>
    <xf numFmtId="0" fontId="56" fillId="0" borderId="21" xfId="0" applyFont="1" applyBorder="1" applyAlignment="1">
      <alignment horizontal="center"/>
    </xf>
    <xf numFmtId="0" fontId="2" fillId="0" borderId="87" xfId="0" applyFont="1" applyBorder="1" applyAlignment="1">
      <alignment horizontal="center"/>
    </xf>
    <xf numFmtId="0" fontId="2" fillId="0" borderId="0" xfId="0" applyFont="1" applyBorder="1" applyAlignment="1">
      <alignment horizontal="center"/>
    </xf>
    <xf numFmtId="0" fontId="2" fillId="0" borderId="39" xfId="0" applyFont="1" applyBorder="1" applyAlignment="1">
      <alignment horizontal="center"/>
    </xf>
    <xf numFmtId="0" fontId="2" fillId="0" borderId="88" xfId="0" applyFont="1" applyBorder="1" applyAlignment="1">
      <alignment horizontal="center" vertical="top"/>
    </xf>
    <xf numFmtId="0" fontId="2" fillId="0" borderId="1" xfId="0" applyFont="1" applyBorder="1" applyAlignment="1">
      <alignment horizontal="center" vertical="top"/>
    </xf>
    <xf numFmtId="0" fontId="2" fillId="0" borderId="89" xfId="0" applyFont="1" applyBorder="1" applyAlignment="1">
      <alignment horizontal="center" vertical="top"/>
    </xf>
    <xf numFmtId="0" fontId="47" fillId="0" borderId="95" xfId="0" applyFont="1" applyBorder="1" applyAlignment="1">
      <alignment horizontal="left" vertical="top"/>
    </xf>
    <xf numFmtId="0" fontId="47" fillId="0" borderId="96" xfId="0" applyFont="1" applyBorder="1" applyAlignment="1">
      <alignment horizontal="left" vertical="top"/>
    </xf>
    <xf numFmtId="0" fontId="47" fillId="0" borderId="38" xfId="0" applyFont="1" applyBorder="1" applyAlignment="1">
      <alignment horizontal="left" vertical="top"/>
    </xf>
    <xf numFmtId="0" fontId="47" fillId="0" borderId="40" xfId="0" applyFont="1" applyBorder="1" applyAlignment="1">
      <alignment horizontal="left" vertical="top"/>
    </xf>
    <xf numFmtId="0" fontId="46" fillId="0" borderId="92" xfId="0" applyFont="1" applyBorder="1" applyAlignment="1">
      <alignment horizontal="center" vertical="center" wrapText="1"/>
    </xf>
    <xf numFmtId="0" fontId="46" fillId="0" borderId="94" xfId="0" applyFont="1" applyBorder="1" applyAlignment="1">
      <alignment horizontal="center" vertical="center" wrapText="1"/>
    </xf>
    <xf numFmtId="0" fontId="46" fillId="0" borderId="4" xfId="0" applyFont="1" applyBorder="1" applyAlignment="1">
      <alignment horizontal="center" wrapText="1"/>
    </xf>
    <xf numFmtId="0" fontId="46" fillId="0" borderId="80" xfId="0" applyFont="1" applyBorder="1" applyAlignment="1">
      <alignment horizontal="center" wrapText="1"/>
    </xf>
    <xf numFmtId="0" fontId="46" fillId="5" borderId="90" xfId="0" applyFont="1" applyFill="1" applyBorder="1" applyAlignment="1">
      <alignment horizontal="center" vertical="top"/>
    </xf>
    <xf numFmtId="0" fontId="46" fillId="5" borderId="3" xfId="0" applyFont="1" applyFill="1" applyBorder="1" applyAlignment="1">
      <alignment horizontal="center" vertical="top"/>
    </xf>
    <xf numFmtId="0" fontId="46" fillId="5" borderId="91" xfId="0" applyFont="1" applyFill="1" applyBorder="1" applyAlignment="1">
      <alignment horizontal="center" vertical="top"/>
    </xf>
    <xf numFmtId="0" fontId="46" fillId="0" borderId="79" xfId="0" applyFont="1" applyBorder="1" applyAlignment="1">
      <alignment horizontal="center" vertical="center" wrapText="1"/>
    </xf>
    <xf numFmtId="0" fontId="46" fillId="0" borderId="83" xfId="0" applyFont="1" applyBorder="1" applyAlignment="1">
      <alignment horizontal="center" vertical="center" wrapText="1"/>
    </xf>
    <xf numFmtId="0" fontId="46" fillId="0" borderId="93" xfId="0" applyFont="1" applyBorder="1" applyAlignment="1">
      <alignment horizontal="center" vertical="center" wrapText="1"/>
    </xf>
    <xf numFmtId="0" fontId="46" fillId="0" borderId="84" xfId="0" applyFont="1" applyBorder="1" applyAlignment="1">
      <alignment horizontal="center" vertical="center" wrapText="1"/>
    </xf>
    <xf numFmtId="0" fontId="46" fillId="0" borderId="0" xfId="0" applyFont="1" applyBorder="1" applyAlignment="1">
      <alignment horizontal="center" vertical="center" wrapText="1"/>
    </xf>
    <xf numFmtId="0" fontId="46" fillId="0" borderId="39" xfId="0" applyFont="1" applyBorder="1" applyAlignment="1">
      <alignment horizontal="center" vertical="center" wrapText="1"/>
    </xf>
    <xf numFmtId="0" fontId="46" fillId="27" borderId="97" xfId="0" applyFont="1" applyFill="1" applyBorder="1" applyAlignment="1">
      <alignment horizontal="center" vertical="top"/>
    </xf>
    <xf numFmtId="0" fontId="46" fillId="27" borderId="83" xfId="0" applyFont="1" applyFill="1" applyBorder="1" applyAlignment="1">
      <alignment horizontal="center" vertical="top"/>
    </xf>
    <xf numFmtId="0" fontId="46" fillId="27" borderId="3" xfId="0" applyFont="1" applyFill="1" applyBorder="1" applyAlignment="1">
      <alignment horizontal="center" vertical="top"/>
    </xf>
    <xf numFmtId="0" fontId="46" fillId="27" borderId="76" xfId="0" applyFont="1" applyFill="1" applyBorder="1" applyAlignment="1">
      <alignment horizontal="center" vertical="top"/>
    </xf>
    <xf numFmtId="0" fontId="0" fillId="0" borderId="5" xfId="0" applyNumberFormat="1" applyBorder="1" applyAlignment="1">
      <alignment horizontal="center" wrapText="1"/>
    </xf>
    <xf numFmtId="0" fontId="0" fillId="0" borderId="9" xfId="0" applyNumberFormat="1" applyBorder="1" applyAlignment="1">
      <alignment horizontal="center" wrapText="1"/>
    </xf>
    <xf numFmtId="0" fontId="0" fillId="0" borderId="6" xfId="0" applyNumberFormat="1" applyBorder="1" applyAlignment="1">
      <alignment horizontal="center" wrapText="1"/>
    </xf>
    <xf numFmtId="0" fontId="19" fillId="0" borderId="10" xfId="0" applyFont="1" applyBorder="1" applyAlignment="1">
      <alignment horizontal="center" wrapText="1"/>
    </xf>
    <xf numFmtId="0" fontId="19" fillId="0" borderId="0" xfId="0" applyFont="1" applyBorder="1" applyAlignment="1">
      <alignment horizontal="center" wrapText="1"/>
    </xf>
    <xf numFmtId="0" fontId="19" fillId="0" borderId="11" xfId="0" applyFont="1" applyBorder="1" applyAlignment="1">
      <alignment horizontal="center" wrapText="1"/>
    </xf>
    <xf numFmtId="0" fontId="0" fillId="0" borderId="10" xfId="0" applyBorder="1" applyAlignment="1">
      <alignment horizontal="justify" vertical="justify" wrapText="1"/>
    </xf>
    <xf numFmtId="0" fontId="0" fillId="0" borderId="11" xfId="0" applyBorder="1" applyAlignment="1">
      <alignment horizontal="justify" vertical="justify" wrapText="1"/>
    </xf>
    <xf numFmtId="0" fontId="2" fillId="0" borderId="10" xfId="0" applyFont="1" applyBorder="1" applyAlignment="1">
      <alignment horizontal="center" vertical="top"/>
    </xf>
    <xf numFmtId="0" fontId="2" fillId="0" borderId="0" xfId="0" applyFont="1" applyBorder="1" applyAlignment="1">
      <alignment horizontal="center" vertical="top"/>
    </xf>
    <xf numFmtId="0" fontId="2" fillId="0" borderId="11" xfId="0" applyFont="1" applyBorder="1" applyAlignment="1">
      <alignment horizontal="center" vertical="top"/>
    </xf>
    <xf numFmtId="0" fontId="2" fillId="0" borderId="74" xfId="0" applyFont="1" applyBorder="1" applyAlignment="1">
      <alignment horizontal="center" vertical="top"/>
    </xf>
    <xf numFmtId="0" fontId="2" fillId="0" borderId="75" xfId="0" applyFont="1" applyBorder="1" applyAlignment="1">
      <alignment horizontal="center" vertical="top"/>
    </xf>
    <xf numFmtId="0" fontId="46" fillId="0" borderId="47" xfId="0" applyFont="1" applyBorder="1" applyAlignment="1">
      <alignment horizontal="center" vertical="center"/>
    </xf>
    <xf numFmtId="0" fontId="46" fillId="0" borderId="85" xfId="0" applyFont="1" applyBorder="1" applyAlignment="1">
      <alignment horizontal="center" vertical="center"/>
    </xf>
    <xf numFmtId="0" fontId="46" fillId="0" borderId="43" xfId="0" applyFont="1" applyBorder="1" applyAlignment="1">
      <alignment horizontal="center" vertical="center"/>
    </xf>
    <xf numFmtId="0" fontId="46" fillId="0" borderId="3" xfId="0" applyFont="1" applyBorder="1" applyAlignment="1">
      <alignment horizontal="center" wrapText="1"/>
    </xf>
    <xf numFmtId="0" fontId="46" fillId="0" borderId="76" xfId="0" applyFont="1" applyBorder="1" applyAlignment="1">
      <alignment horizontal="center" wrapText="1"/>
    </xf>
    <xf numFmtId="3" fontId="46" fillId="0" borderId="3" xfId="0" applyNumberFormat="1" applyFont="1" applyBorder="1" applyAlignment="1">
      <alignment horizontal="center" vertical="center"/>
    </xf>
    <xf numFmtId="0" fontId="46" fillId="0" borderId="76" xfId="0" applyFont="1" applyBorder="1" applyAlignment="1">
      <alignment horizontal="center" vertical="center"/>
    </xf>
    <xf numFmtId="0" fontId="47" fillId="0" borderId="7" xfId="0" applyFont="1" applyBorder="1" applyAlignment="1">
      <alignment horizontal="left" vertical="top"/>
    </xf>
    <xf numFmtId="0" fontId="47" fillId="0" borderId="12" xfId="0" applyFont="1" applyBorder="1" applyAlignment="1">
      <alignment horizontal="left" vertical="top"/>
    </xf>
    <xf numFmtId="0" fontId="47" fillId="0" borderId="77" xfId="0" applyFont="1" applyBorder="1" applyAlignment="1">
      <alignment horizontal="left" vertical="top"/>
    </xf>
    <xf numFmtId="0" fontId="47" fillId="0" borderId="78" xfId="0" applyFont="1" applyBorder="1" applyAlignment="1">
      <alignment horizontal="left" vertical="top"/>
    </xf>
    <xf numFmtId="17" fontId="0" fillId="0" borderId="0" xfId="0" applyNumberFormat="1" applyAlignment="1">
      <alignment horizontal="center" wrapText="1"/>
    </xf>
    <xf numFmtId="0" fontId="0" fillId="0" borderId="0" xfId="0" applyNumberFormat="1" applyAlignment="1">
      <alignment horizontal="center" wrapText="1"/>
    </xf>
    <xf numFmtId="0" fontId="0" fillId="0" borderId="0" xfId="0" applyAlignment="1">
      <alignment horizontal="center"/>
    </xf>
    <xf numFmtId="0" fontId="19" fillId="0" borderId="0" xfId="0" applyFont="1" applyAlignment="1">
      <alignment horizontal="center"/>
    </xf>
    <xf numFmtId="0" fontId="0" fillId="0" borderId="12" xfId="0" applyBorder="1" applyAlignment="1">
      <alignment horizontal="justify" vertical="justify" wrapText="1"/>
    </xf>
    <xf numFmtId="0" fontId="17" fillId="26" borderId="46" xfId="0" applyFont="1" applyFill="1" applyBorder="1" applyAlignment="1">
      <alignment horizontal="center" wrapText="1"/>
    </xf>
    <xf numFmtId="0" fontId="17" fillId="26" borderId="27" xfId="0" applyFont="1" applyFill="1" applyBorder="1" applyAlignment="1">
      <alignment horizontal="center" wrapText="1"/>
    </xf>
    <xf numFmtId="0" fontId="17" fillId="26" borderId="52" xfId="0" applyFont="1" applyFill="1" applyBorder="1" applyAlignment="1">
      <alignment horizontal="center" wrapText="1"/>
    </xf>
    <xf numFmtId="0" fontId="17" fillId="26" borderId="29" xfId="0" applyFont="1" applyFill="1" applyBorder="1" applyAlignment="1">
      <alignment horizontal="center" wrapText="1"/>
    </xf>
    <xf numFmtId="0" fontId="17" fillId="26" borderId="31" xfId="0" applyFont="1" applyFill="1" applyBorder="1" applyAlignment="1">
      <alignment horizontal="center" wrapText="1"/>
    </xf>
    <xf numFmtId="0" fontId="17" fillId="26" borderId="99" xfId="0" applyFont="1" applyFill="1" applyBorder="1" applyAlignment="1">
      <alignment horizontal="center" wrapText="1"/>
    </xf>
    <xf numFmtId="0" fontId="17" fillId="26" borderId="5" xfId="0" applyFont="1" applyFill="1" applyBorder="1" applyAlignment="1">
      <alignment horizontal="center"/>
    </xf>
    <xf numFmtId="0" fontId="17" fillId="26" borderId="9" xfId="0" applyFont="1" applyFill="1" applyBorder="1" applyAlignment="1">
      <alignment horizontal="center"/>
    </xf>
    <xf numFmtId="0" fontId="17" fillId="26" borderId="6" xfId="0" applyFont="1" applyFill="1" applyBorder="1" applyAlignment="1">
      <alignment horizontal="center"/>
    </xf>
    <xf numFmtId="0" fontId="17" fillId="26" borderId="10" xfId="0" applyFont="1" applyFill="1" applyBorder="1" applyAlignment="1">
      <alignment horizontal="center"/>
    </xf>
    <xf numFmtId="0" fontId="17" fillId="26" borderId="0" xfId="0" applyFont="1" applyFill="1" applyBorder="1" applyAlignment="1">
      <alignment horizontal="center"/>
    </xf>
    <xf numFmtId="0" fontId="17" fillId="26" borderId="11" xfId="0" applyFont="1" applyFill="1" applyBorder="1" applyAlignment="1">
      <alignment horizontal="center"/>
    </xf>
    <xf numFmtId="0" fontId="17" fillId="26" borderId="53" xfId="0" applyFont="1" applyFill="1" applyBorder="1" applyAlignment="1">
      <alignment horizontal="center"/>
    </xf>
    <xf numFmtId="0" fontId="17" fillId="26" borderId="38" xfId="0" applyFont="1" applyFill="1" applyBorder="1" applyAlignment="1">
      <alignment horizontal="center"/>
    </xf>
    <xf numFmtId="0" fontId="17" fillId="26" borderId="102" xfId="0" applyFont="1" applyFill="1" applyBorder="1" applyAlignment="1">
      <alignment horizontal="center"/>
    </xf>
    <xf numFmtId="0" fontId="17" fillId="18" borderId="44" xfId="0" applyFont="1" applyFill="1" applyBorder="1" applyAlignment="1">
      <alignment horizontal="center" wrapText="1"/>
    </xf>
    <xf numFmtId="0" fontId="17" fillId="18" borderId="100" xfId="0" applyFont="1" applyFill="1" applyBorder="1" applyAlignment="1">
      <alignment horizontal="center" wrapText="1"/>
    </xf>
    <xf numFmtId="0" fontId="17" fillId="18" borderId="101" xfId="0" applyFont="1" applyFill="1" applyBorder="1" applyAlignment="1">
      <alignment horizontal="center" wrapText="1"/>
    </xf>
    <xf numFmtId="0" fontId="17" fillId="12" borderId="29" xfId="0" applyFont="1" applyFill="1" applyBorder="1" applyAlignment="1">
      <alignment horizontal="center"/>
    </xf>
    <xf numFmtId="0" fontId="17" fillId="12" borderId="31" xfId="0" applyFont="1" applyFill="1" applyBorder="1" applyAlignment="1">
      <alignment horizontal="center"/>
    </xf>
    <xf numFmtId="0" fontId="17" fillId="12" borderId="30" xfId="0" applyFont="1" applyFill="1" applyBorder="1" applyAlignment="1">
      <alignment horizontal="center"/>
    </xf>
    <xf numFmtId="0" fontId="17" fillId="12" borderId="22" xfId="0" applyFont="1" applyFill="1" applyBorder="1" applyAlignment="1">
      <alignment horizontal="center"/>
    </xf>
    <xf numFmtId="0" fontId="17" fillId="12" borderId="21" xfId="0" applyFont="1" applyFill="1" applyBorder="1" applyAlignment="1">
      <alignment horizontal="center"/>
    </xf>
    <xf numFmtId="0" fontId="17" fillId="12" borderId="23" xfId="0" applyFont="1" applyFill="1" applyBorder="1" applyAlignment="1">
      <alignment horizontal="center"/>
    </xf>
    <xf numFmtId="0" fontId="17" fillId="26" borderId="22" xfId="0" applyFont="1" applyFill="1" applyBorder="1" applyAlignment="1">
      <alignment horizontal="center" wrapText="1"/>
    </xf>
    <xf numFmtId="0" fontId="17" fillId="26" borderId="21" xfId="0" applyFont="1" applyFill="1" applyBorder="1" applyAlignment="1">
      <alignment horizontal="center" wrapText="1"/>
    </xf>
    <xf numFmtId="0" fontId="17" fillId="26" borderId="47" xfId="0" applyFont="1" applyFill="1" applyBorder="1" applyAlignment="1">
      <alignment horizontal="center" wrapText="1"/>
    </xf>
    <xf numFmtId="0" fontId="0" fillId="0" borderId="21" xfId="0" applyBorder="1" applyAlignment="1">
      <alignment horizontal="center" wrapText="1"/>
    </xf>
    <xf numFmtId="164" fontId="19" fillId="0" borderId="21" xfId="1" applyNumberFormat="1" applyFont="1" applyBorder="1" applyAlignment="1">
      <alignment horizontal="center"/>
    </xf>
    <xf numFmtId="0" fontId="17" fillId="4" borderId="41" xfId="0" applyFont="1" applyFill="1" applyBorder="1" applyAlignment="1">
      <alignment horizontal="center"/>
    </xf>
    <xf numFmtId="0" fontId="17" fillId="4" borderId="44" xfId="0" applyFont="1" applyFill="1" applyBorder="1" applyAlignment="1">
      <alignment horizontal="center"/>
    </xf>
    <xf numFmtId="0" fontId="17" fillId="26" borderId="23" xfId="0" applyFont="1" applyFill="1" applyBorder="1" applyAlignment="1">
      <alignment horizontal="center"/>
    </xf>
    <xf numFmtId="0" fontId="17" fillId="26" borderId="51" xfId="0" applyFont="1" applyFill="1" applyBorder="1" applyAlignment="1">
      <alignment horizontal="center"/>
    </xf>
    <xf numFmtId="0" fontId="25" fillId="0" borderId="0" xfId="0" applyFont="1" applyFill="1" applyBorder="1" applyAlignment="1">
      <alignment horizontal="left" vertical="top" wrapText="1"/>
    </xf>
    <xf numFmtId="0" fontId="19" fillId="22" borderId="21" xfId="0" applyFont="1" applyFill="1" applyBorder="1" applyAlignment="1">
      <alignment horizontal="center" wrapText="1"/>
    </xf>
    <xf numFmtId="0" fontId="17" fillId="26" borderId="45" xfId="0" applyFont="1" applyFill="1" applyBorder="1" applyAlignment="1">
      <alignment horizontal="center" wrapText="1"/>
    </xf>
    <xf numFmtId="0" fontId="17" fillId="26" borderId="50" xfId="0" applyFont="1" applyFill="1" applyBorder="1" applyAlignment="1">
      <alignment horizontal="center" wrapText="1"/>
    </xf>
    <xf numFmtId="0" fontId="10" fillId="2" borderId="32" xfId="0" applyFont="1" applyFill="1" applyBorder="1" applyAlignment="1">
      <alignment horizontal="center" vertical="top" wrapText="1"/>
    </xf>
    <xf numFmtId="0" fontId="10" fillId="2" borderId="33" xfId="0" applyFont="1" applyFill="1" applyBorder="1" applyAlignment="1">
      <alignment horizontal="center" vertical="top" wrapText="1"/>
    </xf>
    <xf numFmtId="0" fontId="10" fillId="2" borderId="34" xfId="0" applyFont="1" applyFill="1" applyBorder="1" applyAlignment="1">
      <alignment horizontal="center" vertical="top" wrapText="1"/>
    </xf>
    <xf numFmtId="0" fontId="10" fillId="15" borderId="32" xfId="0" applyFont="1" applyFill="1" applyBorder="1" applyAlignment="1">
      <alignment horizontal="center" vertical="top" wrapText="1"/>
    </xf>
    <xf numFmtId="0" fontId="10" fillId="15" borderId="33" xfId="0" applyFont="1" applyFill="1" applyBorder="1" applyAlignment="1">
      <alignment horizontal="center" vertical="top" wrapText="1"/>
    </xf>
    <xf numFmtId="0" fontId="0" fillId="15" borderId="33" xfId="0" applyFill="1" applyBorder="1" applyAlignment="1">
      <alignment horizontal="center"/>
    </xf>
    <xf numFmtId="0" fontId="27" fillId="30" borderId="32" xfId="0" applyFont="1" applyFill="1" applyBorder="1" applyAlignment="1">
      <alignment vertical="top"/>
    </xf>
    <xf numFmtId="0" fontId="27" fillId="30" borderId="33" xfId="0" applyFont="1" applyFill="1" applyBorder="1" applyAlignment="1">
      <alignment vertical="top"/>
    </xf>
    <xf numFmtId="0" fontId="0" fillId="30" borderId="33" xfId="0" applyFill="1" applyBorder="1"/>
    <xf numFmtId="0" fontId="19" fillId="0" borderId="0" xfId="0" applyFont="1" applyAlignment="1">
      <alignment horizontal="center" wrapText="1"/>
    </xf>
    <xf numFmtId="0" fontId="11" fillId="0" borderId="0" xfId="0" applyFont="1" applyAlignment="1">
      <alignment horizontal="center" wrapText="1"/>
    </xf>
    <xf numFmtId="0" fontId="8" fillId="0" borderId="0" xfId="0" applyFont="1" applyAlignment="1">
      <alignment horizontal="justify" vertical="justify" wrapText="1"/>
    </xf>
    <xf numFmtId="0" fontId="6" fillId="0" borderId="0" xfId="0" applyFont="1" applyAlignment="1">
      <alignment horizontal="center" wrapText="1"/>
    </xf>
    <xf numFmtId="0" fontId="7" fillId="0" borderId="0" xfId="0" applyFont="1" applyAlignment="1">
      <alignment horizontal="center" wrapText="1"/>
    </xf>
    <xf numFmtId="0" fontId="23" fillId="0" borderId="0" xfId="0" applyFont="1" applyAlignment="1">
      <alignment horizontal="center" wrapText="1"/>
    </xf>
    <xf numFmtId="0" fontId="7" fillId="0" borderId="0" xfId="0" applyFont="1" applyAlignment="1">
      <alignment horizontal="justify" vertical="justify"/>
    </xf>
  </cellXfs>
  <cellStyles count="7">
    <cellStyle name="Millares" xfId="1" builtinId="3"/>
    <cellStyle name="Millares 2" xfId="3"/>
    <cellStyle name="Millares 3" xfId="5"/>
    <cellStyle name="Normal" xfId="0" builtinId="0"/>
    <cellStyle name="Normal 2" xfId="2"/>
    <cellStyle name="Normal 3" xfId="4"/>
    <cellStyle name="Normal 3 2" xfId="6"/>
  </cellStyles>
  <dxfs count="0"/>
  <tableStyles count="0" defaultTableStyle="TableStyleMedium9" defaultPivotStyle="PivotStyleLight16"/>
  <colors>
    <mruColors>
      <color rgb="FF53B5FF"/>
      <color rgb="FFFFFFCC"/>
      <color rgb="FF6CED49"/>
      <color rgb="FFAA51E1"/>
      <color rgb="FF00FFFF"/>
      <color rgb="FFFFFF99"/>
      <color rgb="FFFF0066"/>
      <color rgb="FF0081E2"/>
      <color rgb="FF791FB1"/>
      <color rgb="FFC9600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es-DO"/>
  <c:chart>
    <c:title>
      <c:tx>
        <c:rich>
          <a:bodyPr/>
          <a:lstStyle/>
          <a:p>
            <a:pPr>
              <a:defRPr lang="es-ES" sz="800"/>
            </a:pPr>
            <a:r>
              <a:rPr lang="en-US" sz="800"/>
              <a:t>Ministerio de Hacienda</a:t>
            </a:r>
          </a:p>
          <a:p>
            <a:pPr>
              <a:defRPr lang="es-ES" sz="800"/>
            </a:pPr>
            <a:r>
              <a:rPr lang="en-US" sz="800"/>
              <a:t>Centro de Capacitación en Política y Gestión Fiscal</a:t>
            </a:r>
          </a:p>
          <a:p>
            <a:pPr>
              <a:defRPr lang="es-ES" sz="800"/>
            </a:pPr>
            <a:r>
              <a:rPr lang="en-US" sz="800"/>
              <a:t>Departamento de Investigación y Publicaciones</a:t>
            </a:r>
          </a:p>
          <a:p>
            <a:pPr>
              <a:defRPr lang="es-ES" sz="800"/>
            </a:pPr>
            <a:r>
              <a:rPr lang="en-US" sz="800"/>
              <a:t>Participantes</a:t>
            </a:r>
          </a:p>
          <a:p>
            <a:pPr>
              <a:defRPr lang="es-ES" sz="800"/>
            </a:pPr>
            <a:r>
              <a:rPr lang="en-US" sz="800"/>
              <a:t>enero-diciembre, 2017</a:t>
            </a:r>
          </a:p>
        </c:rich>
      </c:tx>
      <c:layout/>
    </c:title>
    <c:plotArea>
      <c:layout>
        <c:manualLayout>
          <c:layoutTarget val="inner"/>
          <c:xMode val="edge"/>
          <c:yMode val="edge"/>
          <c:x val="0.13468570694595267"/>
          <c:y val="0.36825721784776932"/>
          <c:w val="0.64369600817510075"/>
          <c:h val="0.48251916487317731"/>
        </c:manualLayout>
      </c:layout>
      <c:barChart>
        <c:barDir val="col"/>
        <c:grouping val="stacked"/>
        <c:ser>
          <c:idx val="0"/>
          <c:order val="0"/>
          <c:tx>
            <c:strRef>
              <c:f>'Acciones y Partici. Iniciados'!$A$46</c:f>
              <c:strCache>
                <c:ptCount val="1"/>
                <c:pt idx="0">
                  <c:v>enero-diciembre, 2017</c:v>
                </c:pt>
              </c:strCache>
            </c:strRef>
          </c:tx>
          <c:dPt>
            <c:idx val="0"/>
            <c:spPr>
              <a:solidFill>
                <a:srgbClr val="92D050"/>
              </a:solidFill>
            </c:spPr>
          </c:dPt>
          <c:dPt>
            <c:idx val="1"/>
            <c:explosion val="5"/>
            <c:spPr>
              <a:solidFill>
                <a:srgbClr val="53B5FF"/>
              </a:solidFill>
            </c:spPr>
          </c:dPt>
          <c:dPt>
            <c:idx val="2"/>
            <c:spPr>
              <a:solidFill>
                <a:schemeClr val="accent6">
                  <a:lumMod val="60000"/>
                  <a:lumOff val="40000"/>
                </a:schemeClr>
              </a:solidFill>
            </c:spPr>
          </c:dPt>
          <c:dPt>
            <c:idx val="3"/>
            <c:spPr>
              <a:solidFill>
                <a:schemeClr val="accent4">
                  <a:lumMod val="60000"/>
                  <a:lumOff val="40000"/>
                </a:schemeClr>
              </a:solidFill>
            </c:spPr>
          </c:dPt>
          <c:dLbls>
            <c:showVal val="1"/>
          </c:dLbls>
          <c:cat>
            <c:strRef>
              <c:f>'Acciones y Partici. Iniciados'!$B$45:$E$45</c:f>
              <c:strCache>
                <c:ptCount val="4"/>
                <c:pt idx="0">
                  <c:v>Iniciados nuevos</c:v>
                </c:pt>
                <c:pt idx="1">
                  <c:v>Concluídos</c:v>
                </c:pt>
                <c:pt idx="2">
                  <c:v>en proceso</c:v>
                </c:pt>
                <c:pt idx="3">
                  <c:v>Solicitantes</c:v>
                </c:pt>
              </c:strCache>
            </c:strRef>
          </c:cat>
          <c:val>
            <c:numRef>
              <c:f>'Acciones y Partici. Iniciados'!$B$46:$E$46</c:f>
              <c:numCache>
                <c:formatCode>#,##0</c:formatCode>
                <c:ptCount val="4"/>
                <c:pt idx="0">
                  <c:v>7608</c:v>
                </c:pt>
                <c:pt idx="1">
                  <c:v>7861</c:v>
                </c:pt>
                <c:pt idx="2">
                  <c:v>1841</c:v>
                </c:pt>
                <c:pt idx="3">
                  <c:v>9449</c:v>
                </c:pt>
              </c:numCache>
            </c:numRef>
          </c:val>
        </c:ser>
        <c:gapWidth val="100"/>
        <c:overlap val="100"/>
        <c:axId val="117808512"/>
        <c:axId val="117806976"/>
      </c:barChart>
      <c:valAx>
        <c:axId val="117806976"/>
        <c:scaling>
          <c:orientation val="minMax"/>
        </c:scaling>
        <c:axPos val="l"/>
        <c:majorGridlines/>
        <c:numFmt formatCode="#,##0" sourceLinked="1"/>
        <c:tickLblPos val="nextTo"/>
        <c:crossAx val="117808512"/>
        <c:crosses val="autoZero"/>
        <c:crossBetween val="between"/>
      </c:valAx>
      <c:catAx>
        <c:axId val="117808512"/>
        <c:scaling>
          <c:orientation val="minMax"/>
        </c:scaling>
        <c:axPos val="b"/>
        <c:numFmt formatCode="General" sourceLinked="1"/>
        <c:tickLblPos val="nextTo"/>
        <c:crossAx val="117806976"/>
        <c:crosses val="autoZero"/>
        <c:auto val="1"/>
        <c:lblAlgn val="ctr"/>
        <c:lblOffset val="100"/>
      </c:catAx>
    </c:plotArea>
    <c:plotVisOnly val="1"/>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DO"/>
  <c:style val="40"/>
  <c:chart>
    <c:title>
      <c:tx>
        <c:rich>
          <a:bodyPr/>
          <a:lstStyle/>
          <a:p>
            <a:pPr>
              <a:defRPr/>
            </a:pPr>
            <a:r>
              <a:rPr lang="en-US"/>
              <a:t>Ministerio de Hacienda</a:t>
            </a:r>
          </a:p>
          <a:p>
            <a:pPr>
              <a:defRPr/>
            </a:pPr>
            <a:r>
              <a:rPr lang="en-US"/>
              <a:t>Centro de Capacitación en Política y Gestión Fiscal</a:t>
            </a:r>
          </a:p>
          <a:p>
            <a:pPr>
              <a:defRPr/>
            </a:pPr>
            <a:r>
              <a:rPr lang="en-US"/>
              <a:t>Departamento de Investigación y Publicaciones</a:t>
            </a:r>
          </a:p>
          <a:p>
            <a:pPr>
              <a:defRPr/>
            </a:pPr>
            <a:r>
              <a:rPr lang="es-ES"/>
              <a:t>División de Investigación</a:t>
            </a:r>
            <a:endParaRPr lang="en-US"/>
          </a:p>
          <a:p>
            <a:pPr>
              <a:defRPr/>
            </a:pPr>
            <a:r>
              <a:rPr lang="en-US"/>
              <a:t>Acciones de Capacitación Concluidas  por Modalidad</a:t>
            </a:r>
          </a:p>
          <a:p>
            <a:pPr>
              <a:defRPr/>
            </a:pPr>
            <a:r>
              <a:rPr lang="en-US"/>
              <a:t>enero-diciembre, 2017</a:t>
            </a:r>
          </a:p>
        </c:rich>
      </c:tx>
      <c:layout/>
    </c:title>
    <c:plotArea>
      <c:layout>
        <c:manualLayout>
          <c:layoutTarget val="inner"/>
          <c:xMode val="edge"/>
          <c:yMode val="edge"/>
          <c:x val="0.10310103280716318"/>
          <c:y val="0.27597858624811578"/>
          <c:w val="0.64928322808409278"/>
          <c:h val="0.65702372875209103"/>
        </c:manualLayout>
      </c:layout>
      <c:pieChart>
        <c:varyColors val="1"/>
        <c:ser>
          <c:idx val="0"/>
          <c:order val="0"/>
          <c:tx>
            <c:strRef>
              <c:f>'Acciones y Partici. Culminados'!$CG$23</c:f>
              <c:strCache>
                <c:ptCount val="1"/>
                <c:pt idx="0">
                  <c:v>Acción de Capacitación</c:v>
                </c:pt>
              </c:strCache>
            </c:strRef>
          </c:tx>
          <c:dLbls>
            <c:dLbl>
              <c:idx val="0"/>
              <c:layout>
                <c:manualLayout>
                  <c:x val="0.2330471901521754"/>
                  <c:y val="4.2147321354365802E-2"/>
                </c:manualLayout>
              </c:layout>
              <c:dLblPos val="bestFit"/>
              <c:showVal val="1"/>
              <c:showCatName val="1"/>
              <c:showPercent val="1"/>
            </c:dLbl>
            <c:dLbl>
              <c:idx val="1"/>
              <c:layout>
                <c:manualLayout>
                  <c:x val="-0.18141957376919723"/>
                  <c:y val="-0.13695673156215063"/>
                </c:manualLayout>
              </c:layout>
              <c:dLblPos val="bestFit"/>
              <c:showVal val="1"/>
              <c:showCatName val="1"/>
              <c:showPercent val="1"/>
            </c:dLbl>
            <c:dLbl>
              <c:idx val="5"/>
              <c:layout>
                <c:manualLayout>
                  <c:x val="-9.950569942054055E-2"/>
                  <c:y val="-1.7155086250391968E-2"/>
                </c:manualLayout>
              </c:layout>
              <c:dLblPos val="bestFit"/>
              <c:showVal val="1"/>
              <c:showCatName val="1"/>
              <c:showPercent val="1"/>
            </c:dLbl>
            <c:dLbl>
              <c:idx val="6"/>
              <c:layout>
                <c:manualLayout>
                  <c:x val="7.7034532935047653E-2"/>
                  <c:y val="-5.940636947361742E-3"/>
                </c:manualLayout>
              </c:layout>
              <c:tx>
                <c:rich>
                  <a:bodyPr/>
                  <a:lstStyle/>
                  <a:p>
                    <a:r>
                      <a:rPr lang="en-US" sz="1200"/>
                      <a:t>
Otros Sectores</a:t>
                    </a:r>
                  </a:p>
                  <a:p>
                    <a:r>
                      <a:rPr lang="en-US" sz="1200"/>
                      <a:t>1
0%</a:t>
                    </a:r>
                  </a:p>
                </c:rich>
              </c:tx>
              <c:dLblPos val="bestFit"/>
              <c:showVal val="1"/>
              <c:showCatName val="1"/>
              <c:showPercent val="1"/>
            </c:dLbl>
            <c:txPr>
              <a:bodyPr/>
              <a:lstStyle/>
              <a:p>
                <a:pPr>
                  <a:defRPr sz="1200"/>
                </a:pPr>
                <a:endParaRPr lang="es-DO"/>
              </a:p>
            </c:txPr>
            <c:dLblPos val="bestFit"/>
            <c:showVal val="1"/>
            <c:showCatName val="1"/>
            <c:showPercent val="1"/>
            <c:showLeaderLines val="1"/>
          </c:dLbls>
          <c:cat>
            <c:strRef>
              <c:f>'Acciones y Partici. Culminados'!$CI$15:$CO$15</c:f>
              <c:strCache>
                <c:ptCount val="7"/>
                <c:pt idx="0">
                  <c:v>Ministerio de Hacienda (Presencial)</c:v>
                </c:pt>
                <c:pt idx="1">
                  <c:v>Resto Sector Público (Presencial)</c:v>
                </c:pt>
                <c:pt idx="2">
                  <c:v>Sector Público (Virtual)</c:v>
                </c:pt>
                <c:pt idx="3">
                  <c:v>Sector Privado (Presencial)</c:v>
                </c:pt>
                <c:pt idx="4">
                  <c:v>Sector Público y Privado (Presencial)</c:v>
                </c:pt>
                <c:pt idx="5">
                  <c:v>Sector Público y Privado (Virtual)</c:v>
                </c:pt>
                <c:pt idx="6">
                  <c:v>Otros Sectores</c:v>
                </c:pt>
              </c:strCache>
            </c:strRef>
          </c:cat>
          <c:val>
            <c:numRef>
              <c:f>'Acciones y Partici. Culminados'!$CI$23:$CO$23</c:f>
              <c:numCache>
                <c:formatCode>General</c:formatCode>
                <c:ptCount val="7"/>
                <c:pt idx="0">
                  <c:v>7</c:v>
                </c:pt>
                <c:pt idx="1">
                  <c:v>157</c:v>
                </c:pt>
                <c:pt idx="2">
                  <c:v>9</c:v>
                </c:pt>
                <c:pt idx="3">
                  <c:v>46</c:v>
                </c:pt>
                <c:pt idx="4">
                  <c:v>27</c:v>
                </c:pt>
                <c:pt idx="5">
                  <c:v>1</c:v>
                </c:pt>
                <c:pt idx="6">
                  <c:v>1</c:v>
                </c:pt>
              </c:numCache>
            </c:numRef>
          </c:val>
        </c:ser>
        <c:dLbls>
          <c:showVal val="1"/>
        </c:dLbls>
        <c:firstSliceAng val="0"/>
      </c:pieChart>
    </c:plotArea>
    <c:plotVisOnly val="1"/>
  </c:chart>
  <c:printSettings>
    <c:headerFooter/>
    <c:pageMargins b="0.75000000000001044" l="0.70000000000000062" r="0.70000000000000062" t="0.75000000000001044"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DO"/>
  <c:style val="26"/>
  <c:chart>
    <c:title>
      <c:tx>
        <c:rich>
          <a:bodyPr/>
          <a:lstStyle/>
          <a:p>
            <a:pPr algn="ctr" rtl="0">
              <a:defRPr lang="es-ES"/>
            </a:pPr>
            <a:r>
              <a:rPr lang="es-ES"/>
              <a:t>Ministerio de Hacienda</a:t>
            </a:r>
          </a:p>
          <a:p>
            <a:pPr algn="ctr" rtl="0">
              <a:defRPr lang="es-ES"/>
            </a:pPr>
            <a:r>
              <a:rPr lang="es-ES"/>
              <a:t>Centro de Capacitación en Política y Gestión Fiscal (CAPGEFI)</a:t>
            </a:r>
          </a:p>
          <a:p>
            <a:pPr algn="ctr" rtl="0">
              <a:defRPr lang="es-ES"/>
            </a:pPr>
            <a:r>
              <a:rPr lang="es-ES"/>
              <a:t>Departamento de Investigación y Publicaciones</a:t>
            </a:r>
          </a:p>
          <a:p>
            <a:pPr algn="ctr" rtl="0">
              <a:defRPr lang="es-ES"/>
            </a:pPr>
            <a:r>
              <a:rPr lang="es-ES"/>
              <a:t>División de Investigación</a:t>
            </a:r>
          </a:p>
          <a:p>
            <a:pPr algn="ctr" rtl="0">
              <a:defRPr lang="es-ES"/>
            </a:pPr>
            <a:r>
              <a:rPr lang="es-ES"/>
              <a:t>Participantes que concluyeron capacitación por Género y Modalidad</a:t>
            </a:r>
          </a:p>
          <a:p>
            <a:pPr algn="ctr" rtl="0">
              <a:defRPr lang="es-ES"/>
            </a:pPr>
            <a:r>
              <a:rPr lang="es-ES"/>
              <a:t>enero-diciembre, 2017</a:t>
            </a:r>
          </a:p>
        </c:rich>
      </c:tx>
      <c:layout/>
    </c:title>
    <c:plotArea>
      <c:layout>
        <c:manualLayout>
          <c:layoutTarget val="inner"/>
          <c:xMode val="edge"/>
          <c:yMode val="edge"/>
          <c:x val="0.26522328869475281"/>
          <c:y val="0.24892485213542351"/>
          <c:w val="0.47130697166505159"/>
          <c:h val="0.56938292886695674"/>
        </c:manualLayout>
      </c:layout>
      <c:barChart>
        <c:barDir val="bar"/>
        <c:grouping val="clustered"/>
        <c:ser>
          <c:idx val="0"/>
          <c:order val="0"/>
          <c:tx>
            <c:strRef>
              <c:f>'Acciones y Partici. Culminados'!$CJ$15</c:f>
              <c:strCache>
                <c:ptCount val="1"/>
                <c:pt idx="0">
                  <c:v>Resto Sector Público (Presencial)</c:v>
                </c:pt>
              </c:strCache>
            </c:strRef>
          </c:tx>
          <c:spPr>
            <a:solidFill>
              <a:srgbClr val="FFFF00"/>
            </a:solidFill>
          </c:spPr>
          <c:dLbls>
            <c:txPr>
              <a:bodyPr/>
              <a:lstStyle/>
              <a:p>
                <a:pPr>
                  <a:defRPr lang="es-ES"/>
                </a:pPr>
                <a:endParaRPr lang="es-DO"/>
              </a:p>
            </c:txPr>
            <c:showVal val="1"/>
          </c:dLbls>
          <c:cat>
            <c:strRef>
              <c:f>'Acciones y Partici. Culminados'!$CH$16:$CH$19</c:f>
              <c:strCache>
                <c:ptCount val="4"/>
                <c:pt idx="0">
                  <c:v>Femenino</c:v>
                </c:pt>
                <c:pt idx="1">
                  <c:v>Masculino</c:v>
                </c:pt>
                <c:pt idx="2">
                  <c:v>Total Culminados</c:v>
                </c:pt>
                <c:pt idx="3">
                  <c:v> Aprobados</c:v>
                </c:pt>
              </c:strCache>
            </c:strRef>
          </c:cat>
          <c:val>
            <c:numRef>
              <c:f>'Acciones y Partici. Culminados'!$CJ$16:$CJ$19</c:f>
              <c:numCache>
                <c:formatCode>#,##0</c:formatCode>
                <c:ptCount val="4"/>
                <c:pt idx="0">
                  <c:v>3100</c:v>
                </c:pt>
                <c:pt idx="1">
                  <c:v>1867</c:v>
                </c:pt>
                <c:pt idx="2" formatCode="_(* #,##0_);_(* \(#,##0\);_(* &quot;-&quot;??_);_(@_)">
                  <c:v>4967</c:v>
                </c:pt>
                <c:pt idx="3">
                  <c:v>4362</c:v>
                </c:pt>
              </c:numCache>
            </c:numRef>
          </c:val>
        </c:ser>
        <c:ser>
          <c:idx val="1"/>
          <c:order val="1"/>
          <c:tx>
            <c:strRef>
              <c:f>'Acciones y Partici. Culminados'!$CK$15</c:f>
              <c:strCache>
                <c:ptCount val="1"/>
                <c:pt idx="0">
                  <c:v>Sector Público (Virtual)</c:v>
                </c:pt>
              </c:strCache>
            </c:strRef>
          </c:tx>
          <c:spPr>
            <a:solidFill>
              <a:srgbClr val="FF0000"/>
            </a:solidFill>
          </c:spPr>
          <c:dLbls>
            <c:txPr>
              <a:bodyPr/>
              <a:lstStyle/>
              <a:p>
                <a:pPr>
                  <a:defRPr lang="es-ES"/>
                </a:pPr>
                <a:endParaRPr lang="es-DO"/>
              </a:p>
            </c:txPr>
            <c:showVal val="1"/>
          </c:dLbls>
          <c:cat>
            <c:strRef>
              <c:f>'Acciones y Partici. Culminados'!$CH$16:$CH$19</c:f>
              <c:strCache>
                <c:ptCount val="4"/>
                <c:pt idx="0">
                  <c:v>Femenino</c:v>
                </c:pt>
                <c:pt idx="1">
                  <c:v>Masculino</c:v>
                </c:pt>
                <c:pt idx="2">
                  <c:v>Total Culminados</c:v>
                </c:pt>
                <c:pt idx="3">
                  <c:v> Aprobados</c:v>
                </c:pt>
              </c:strCache>
            </c:strRef>
          </c:cat>
          <c:val>
            <c:numRef>
              <c:f>'Acciones y Partici. Culminados'!$CK$16:$CK$19</c:f>
              <c:numCache>
                <c:formatCode>General</c:formatCode>
                <c:ptCount val="4"/>
                <c:pt idx="0">
                  <c:v>172</c:v>
                </c:pt>
                <c:pt idx="1">
                  <c:v>72</c:v>
                </c:pt>
                <c:pt idx="2" formatCode="_(* #,##0_);_(* \(#,##0\);_(* &quot;-&quot;??_);_(@_)">
                  <c:v>244</c:v>
                </c:pt>
                <c:pt idx="3">
                  <c:v>124</c:v>
                </c:pt>
              </c:numCache>
            </c:numRef>
          </c:val>
        </c:ser>
        <c:ser>
          <c:idx val="2"/>
          <c:order val="2"/>
          <c:tx>
            <c:strRef>
              <c:f>'Acciones y Partici. Culminados'!$CL$15</c:f>
              <c:strCache>
                <c:ptCount val="1"/>
                <c:pt idx="0">
                  <c:v>Sector Privado (Presencial)</c:v>
                </c:pt>
              </c:strCache>
            </c:strRef>
          </c:tx>
          <c:dLbls>
            <c:txPr>
              <a:bodyPr/>
              <a:lstStyle/>
              <a:p>
                <a:pPr>
                  <a:defRPr lang="es-ES"/>
                </a:pPr>
                <a:endParaRPr lang="es-DO"/>
              </a:p>
            </c:txPr>
            <c:showVal val="1"/>
          </c:dLbls>
          <c:cat>
            <c:strRef>
              <c:f>'Acciones y Partici. Culminados'!$CH$16:$CH$19</c:f>
              <c:strCache>
                <c:ptCount val="4"/>
                <c:pt idx="0">
                  <c:v>Femenino</c:v>
                </c:pt>
                <c:pt idx="1">
                  <c:v>Masculino</c:v>
                </c:pt>
                <c:pt idx="2">
                  <c:v>Total Culminados</c:v>
                </c:pt>
                <c:pt idx="3">
                  <c:v> Aprobados</c:v>
                </c:pt>
              </c:strCache>
            </c:strRef>
          </c:cat>
          <c:val>
            <c:numRef>
              <c:f>'Acciones y Partici. Culminados'!$CL$16:$CL$19</c:f>
              <c:numCache>
                <c:formatCode>General</c:formatCode>
                <c:ptCount val="4"/>
                <c:pt idx="0">
                  <c:v>533</c:v>
                </c:pt>
                <c:pt idx="1">
                  <c:v>485</c:v>
                </c:pt>
                <c:pt idx="2" formatCode="_(* #,##0_);_(* \(#,##0\);_(* &quot;-&quot;??_);_(@_)">
                  <c:v>1018</c:v>
                </c:pt>
                <c:pt idx="3">
                  <c:v>773</c:v>
                </c:pt>
              </c:numCache>
            </c:numRef>
          </c:val>
        </c:ser>
        <c:ser>
          <c:idx val="3"/>
          <c:order val="3"/>
          <c:tx>
            <c:strRef>
              <c:f>'Acciones y Partici. Culminados'!$CI$15</c:f>
              <c:strCache>
                <c:ptCount val="1"/>
                <c:pt idx="0">
                  <c:v>Ministerio de Hacienda (Presencial)</c:v>
                </c:pt>
              </c:strCache>
            </c:strRef>
          </c:tx>
          <c:dLbls>
            <c:dLblPos val="outEnd"/>
            <c:showVal val="1"/>
          </c:dLbls>
          <c:cat>
            <c:strRef>
              <c:f>'Acciones y Partici. Culminados'!$CH$16:$CH$19</c:f>
              <c:strCache>
                <c:ptCount val="4"/>
                <c:pt idx="0">
                  <c:v>Femenino</c:v>
                </c:pt>
                <c:pt idx="1">
                  <c:v>Masculino</c:v>
                </c:pt>
                <c:pt idx="2">
                  <c:v>Total Culminados</c:v>
                </c:pt>
                <c:pt idx="3">
                  <c:v> Aprobados</c:v>
                </c:pt>
              </c:strCache>
            </c:strRef>
          </c:cat>
          <c:val>
            <c:numRef>
              <c:f>'Acciones y Partici. Culminados'!$CI$16:$CI$19</c:f>
              <c:numCache>
                <c:formatCode>General</c:formatCode>
                <c:ptCount val="4"/>
                <c:pt idx="0">
                  <c:v>104</c:v>
                </c:pt>
                <c:pt idx="1">
                  <c:v>67</c:v>
                </c:pt>
                <c:pt idx="2" formatCode="_(* #,##0_);_(* \(#,##0\);_(* &quot;-&quot;??_);_(@_)">
                  <c:v>171</c:v>
                </c:pt>
                <c:pt idx="3">
                  <c:v>132</c:v>
                </c:pt>
              </c:numCache>
            </c:numRef>
          </c:val>
        </c:ser>
        <c:ser>
          <c:idx val="4"/>
          <c:order val="4"/>
          <c:tx>
            <c:strRef>
              <c:f>'Acciones y Partici. Culminados'!$CM$15</c:f>
              <c:strCache>
                <c:ptCount val="1"/>
                <c:pt idx="0">
                  <c:v>Sector Público y Privado (Presencial)</c:v>
                </c:pt>
              </c:strCache>
            </c:strRef>
          </c:tx>
          <c:dLbls>
            <c:dLblPos val="outEnd"/>
            <c:showVal val="1"/>
          </c:dLbls>
          <c:val>
            <c:numRef>
              <c:f>'Acciones y Partici. Culminados'!$CM$16:$CM$19</c:f>
              <c:numCache>
                <c:formatCode>General</c:formatCode>
                <c:ptCount val="4"/>
                <c:pt idx="0">
                  <c:v>731</c:v>
                </c:pt>
                <c:pt idx="1">
                  <c:v>654</c:v>
                </c:pt>
                <c:pt idx="2" formatCode="_(* #,##0_);_(* \(#,##0\);_(* &quot;-&quot;??_);_(@_)">
                  <c:v>1385</c:v>
                </c:pt>
                <c:pt idx="3" formatCode="_(* #,##0_);_(* \(#,##0\);_(* &quot;-&quot;??_);_(@_)">
                  <c:v>1297</c:v>
                </c:pt>
              </c:numCache>
            </c:numRef>
          </c:val>
        </c:ser>
        <c:ser>
          <c:idx val="5"/>
          <c:order val="5"/>
          <c:tx>
            <c:strRef>
              <c:f>'Acciones y Partici. Culminados'!$CN$15</c:f>
              <c:strCache>
                <c:ptCount val="1"/>
                <c:pt idx="0">
                  <c:v>Sector Público y Privado (Virtual)</c:v>
                </c:pt>
              </c:strCache>
            </c:strRef>
          </c:tx>
          <c:dLbls>
            <c:dLblPos val="outEnd"/>
            <c:showVal val="1"/>
          </c:dLbls>
          <c:val>
            <c:numRef>
              <c:f>'Acciones y Partici. Culminados'!$CN$16:$CN$19</c:f>
              <c:numCache>
                <c:formatCode>General</c:formatCode>
                <c:ptCount val="4"/>
                <c:pt idx="0">
                  <c:v>26</c:v>
                </c:pt>
                <c:pt idx="1">
                  <c:v>10</c:v>
                </c:pt>
                <c:pt idx="2" formatCode="_(* #,##0_);_(* \(#,##0\);_(* &quot;-&quot;??_);_(@_)">
                  <c:v>36</c:v>
                </c:pt>
                <c:pt idx="3">
                  <c:v>15</c:v>
                </c:pt>
              </c:numCache>
            </c:numRef>
          </c:val>
        </c:ser>
        <c:ser>
          <c:idx val="6"/>
          <c:order val="6"/>
          <c:tx>
            <c:strRef>
              <c:f>'Acciones y Partici. Culminados'!$CO$15</c:f>
              <c:strCache>
                <c:ptCount val="1"/>
                <c:pt idx="0">
                  <c:v>Otros Sectores</c:v>
                </c:pt>
              </c:strCache>
            </c:strRef>
          </c:tx>
          <c:dLbls>
            <c:showVal val="1"/>
          </c:dLbls>
          <c:val>
            <c:numRef>
              <c:f>'Acciones y Partici. Culminados'!$CO$16:$CO$19</c:f>
              <c:numCache>
                <c:formatCode>General</c:formatCode>
                <c:ptCount val="4"/>
                <c:pt idx="0">
                  <c:v>27</c:v>
                </c:pt>
                <c:pt idx="1">
                  <c:v>13</c:v>
                </c:pt>
                <c:pt idx="2" formatCode="_(* #,##0_);_(* \(#,##0\);_(* &quot;-&quot;??_);_(@_)">
                  <c:v>40</c:v>
                </c:pt>
                <c:pt idx="3">
                  <c:v>24</c:v>
                </c:pt>
              </c:numCache>
            </c:numRef>
          </c:val>
        </c:ser>
        <c:axId val="120504320"/>
        <c:axId val="120506240"/>
      </c:barChart>
      <c:catAx>
        <c:axId val="120504320"/>
        <c:scaling>
          <c:orientation val="minMax"/>
        </c:scaling>
        <c:axPos val="l"/>
        <c:title>
          <c:tx>
            <c:rich>
              <a:bodyPr rot="-5400000" vert="horz"/>
              <a:lstStyle/>
              <a:p>
                <a:pPr>
                  <a:defRPr lang="es-ES"/>
                </a:pPr>
                <a:r>
                  <a:rPr lang="es-ES"/>
                  <a:t>Participantes</a:t>
                </a:r>
              </a:p>
            </c:rich>
          </c:tx>
          <c:layout>
            <c:manualLayout>
              <c:xMode val="edge"/>
              <c:yMode val="edge"/>
              <c:x val="0.12381033421917341"/>
              <c:y val="0.42198162517471977"/>
            </c:manualLayout>
          </c:layout>
        </c:title>
        <c:majorTickMark val="none"/>
        <c:tickLblPos val="nextTo"/>
        <c:txPr>
          <a:bodyPr/>
          <a:lstStyle/>
          <a:p>
            <a:pPr>
              <a:defRPr lang="es-ES"/>
            </a:pPr>
            <a:endParaRPr lang="es-DO"/>
          </a:p>
        </c:txPr>
        <c:crossAx val="120506240"/>
        <c:crosses val="autoZero"/>
        <c:auto val="1"/>
        <c:lblAlgn val="ctr"/>
        <c:lblOffset val="100"/>
      </c:catAx>
      <c:valAx>
        <c:axId val="120506240"/>
        <c:scaling>
          <c:orientation val="minMax"/>
        </c:scaling>
        <c:axPos val="b"/>
        <c:title>
          <c:tx>
            <c:rich>
              <a:bodyPr/>
              <a:lstStyle/>
              <a:p>
                <a:pPr>
                  <a:defRPr lang="es-ES"/>
                </a:pPr>
                <a:r>
                  <a:rPr lang="es-ES"/>
                  <a:t>Cantidad de participantes</a:t>
                </a:r>
              </a:p>
            </c:rich>
          </c:tx>
          <c:layout>
            <c:manualLayout>
              <c:xMode val="edge"/>
              <c:yMode val="edge"/>
              <c:x val="0.37840718815258162"/>
              <c:y val="0.89798759026089481"/>
            </c:manualLayout>
          </c:layout>
        </c:title>
        <c:numFmt formatCode="#,##0" sourceLinked="1"/>
        <c:tickLblPos val="nextTo"/>
        <c:txPr>
          <a:bodyPr/>
          <a:lstStyle/>
          <a:p>
            <a:pPr>
              <a:defRPr lang="es-ES"/>
            </a:pPr>
            <a:endParaRPr lang="es-DO"/>
          </a:p>
        </c:txPr>
        <c:crossAx val="120504320"/>
        <c:crosses val="autoZero"/>
        <c:crossBetween val="between"/>
      </c:valAx>
    </c:plotArea>
    <c:legend>
      <c:legendPos val="r"/>
      <c:layout>
        <c:manualLayout>
          <c:xMode val="edge"/>
          <c:yMode val="edge"/>
          <c:x val="0.80426619877544347"/>
          <c:y val="0.26936790603303706"/>
          <c:w val="0.15407449263245945"/>
          <c:h val="0.56297710251585775"/>
        </c:manualLayout>
      </c:layout>
    </c:legend>
    <c:plotVisOnly val="1"/>
  </c:chart>
  <c:txPr>
    <a:bodyPr/>
    <a:lstStyle/>
    <a:p>
      <a:pPr>
        <a:defRPr sz="1800"/>
      </a:pPr>
      <a:endParaRPr lang="es-DO"/>
    </a:p>
  </c:txPr>
  <c:printSettings>
    <c:headerFooter/>
    <c:pageMargins b="0.75000000000001044" l="0.70000000000000062" r="0.70000000000000062" t="0.75000000000001044"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DO"/>
  <c:chart>
    <c:title>
      <c:tx>
        <c:rich>
          <a:bodyPr/>
          <a:lstStyle/>
          <a:p>
            <a:pPr>
              <a:defRPr lang="es-ES" sz="1000"/>
            </a:pPr>
            <a:r>
              <a:rPr lang="en-US" sz="1000" b="0"/>
              <a:t>Ministerio de Hacienda</a:t>
            </a:r>
          </a:p>
          <a:p>
            <a:pPr>
              <a:defRPr lang="es-ES" sz="1000"/>
            </a:pPr>
            <a:r>
              <a:rPr lang="en-US" sz="1000" b="0"/>
              <a:t>Centro</a:t>
            </a:r>
            <a:r>
              <a:rPr lang="en-US" sz="1000" b="0" baseline="0"/>
              <a:t> de Capacitación en Política y Gestión Fiscal</a:t>
            </a:r>
          </a:p>
          <a:p>
            <a:pPr>
              <a:defRPr lang="es-ES" sz="1000"/>
            </a:pPr>
            <a:r>
              <a:rPr lang="en-US" sz="1000" b="0" baseline="0"/>
              <a:t>Departamento de Investigación y Publicaciones</a:t>
            </a:r>
          </a:p>
          <a:p>
            <a:pPr>
              <a:defRPr lang="es-ES" sz="1000"/>
            </a:pPr>
            <a:r>
              <a:rPr lang="en-US" sz="1000"/>
              <a:t>Deserción</a:t>
            </a:r>
            <a:r>
              <a:rPr lang="en-US" sz="1000" baseline="0"/>
              <a:t> de Participantes </a:t>
            </a:r>
          </a:p>
          <a:p>
            <a:pPr>
              <a:defRPr lang="es-ES" sz="1000"/>
            </a:pPr>
            <a:r>
              <a:rPr lang="en-US" sz="1000" baseline="0"/>
              <a:t>enero-diciembre, 2017</a:t>
            </a:r>
            <a:endParaRPr lang="en-US" sz="1000"/>
          </a:p>
        </c:rich>
      </c:tx>
      <c:layout>
        <c:manualLayout>
          <c:xMode val="edge"/>
          <c:yMode val="edge"/>
          <c:x val="1.6974261616507691E-3"/>
          <c:y val="9.1901555783788246E-4"/>
        </c:manualLayout>
      </c:layout>
    </c:title>
    <c:view3D>
      <c:rotX val="20"/>
      <c:rAngAx val="1"/>
    </c:view3D>
    <c:plotArea>
      <c:layout>
        <c:manualLayout>
          <c:layoutTarget val="inner"/>
          <c:xMode val="edge"/>
          <c:yMode val="edge"/>
          <c:x val="1.5810276679841896E-2"/>
          <c:y val="0.36750199703298364"/>
          <c:w val="0.95783926218709525"/>
          <c:h val="0.59891551599528259"/>
        </c:manualLayout>
      </c:layout>
      <c:pie3DChart>
        <c:varyColors val="1"/>
        <c:ser>
          <c:idx val="0"/>
          <c:order val="0"/>
          <c:tx>
            <c:strRef>
              <c:f>' Deserción'!$A$30</c:f>
              <c:strCache>
                <c:ptCount val="1"/>
                <c:pt idx="0">
                  <c:v>Participantes</c:v>
                </c:pt>
              </c:strCache>
            </c:strRef>
          </c:tx>
          <c:spPr>
            <a:solidFill>
              <a:schemeClr val="accent5">
                <a:lumMod val="40000"/>
                <a:lumOff val="60000"/>
              </a:schemeClr>
            </a:solidFill>
            <a:ln w="76200">
              <a:solidFill>
                <a:srgbClr val="FF0066"/>
              </a:solidFill>
            </a:ln>
          </c:spPr>
          <c:explosion val="133"/>
          <c:dPt>
            <c:idx val="1"/>
            <c:spPr>
              <a:solidFill>
                <a:srgbClr val="FFC000"/>
              </a:solidFill>
              <a:ln w="76200">
                <a:solidFill>
                  <a:srgbClr val="FF0066"/>
                </a:solidFill>
              </a:ln>
            </c:spPr>
          </c:dPt>
          <c:dLbls>
            <c:dLbl>
              <c:idx val="0"/>
              <c:layout>
                <c:manualLayout>
                  <c:x val="8.6956521739130543E-2"/>
                  <c:y val="-1.4492753623188409E-2"/>
                </c:manualLayout>
              </c:layout>
              <c:dLblPos val="ctr"/>
              <c:showVal val="1"/>
              <c:showCatName val="1"/>
              <c:showPercent val="1"/>
            </c:dLbl>
            <c:dLbl>
              <c:idx val="1"/>
              <c:layout>
                <c:manualLayout>
                  <c:x val="0.11594202898550726"/>
                  <c:y val="-4.3478260869565223E-2"/>
                </c:manualLayout>
              </c:layout>
              <c:tx>
                <c:rich>
                  <a:bodyPr/>
                  <a:lstStyle/>
                  <a:p>
                    <a:r>
                      <a:rPr lang="en-US"/>
                      <a:t>Iniciados
7,608
99.95%</a:t>
                    </a:r>
                  </a:p>
                </c:rich>
              </c:tx>
              <c:dLblPos val="ctr"/>
              <c:showVal val="1"/>
              <c:showCatName val="1"/>
              <c:showPercent val="1"/>
            </c:dLbl>
            <c:numFmt formatCode="0.00%" sourceLinked="0"/>
            <c:dLblPos val="ctr"/>
            <c:showVal val="1"/>
            <c:showCatName val="1"/>
            <c:showPercent val="1"/>
          </c:dLbls>
          <c:cat>
            <c:strRef>
              <c:f>' Deserción'!$B$29:$C$29</c:f>
              <c:strCache>
                <c:ptCount val="2"/>
                <c:pt idx="0">
                  <c:v>Deserción</c:v>
                </c:pt>
                <c:pt idx="1">
                  <c:v>Iniciados</c:v>
                </c:pt>
              </c:strCache>
            </c:strRef>
          </c:cat>
          <c:val>
            <c:numRef>
              <c:f>' Deserción'!$B$30:$C$30</c:f>
              <c:numCache>
                <c:formatCode>#,##0</c:formatCode>
                <c:ptCount val="2"/>
                <c:pt idx="0" formatCode="General">
                  <c:v>4</c:v>
                </c:pt>
                <c:pt idx="1">
                  <c:v>7608</c:v>
                </c:pt>
              </c:numCache>
            </c:numRef>
          </c:val>
        </c:ser>
        <c:dLbls>
          <c:showCatName val="1"/>
          <c:showPercent val="1"/>
        </c:dLbls>
      </c:pie3DChart>
    </c:plotArea>
    <c:plotVisOnly val="1"/>
  </c:chart>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DO"/>
  <c:chart>
    <c:view3D>
      <c:rotX val="0"/>
      <c:rotY val="0"/>
      <c:depthPercent val="100"/>
      <c:rAngAx val="1"/>
    </c:view3D>
    <c:plotArea>
      <c:layout>
        <c:manualLayout>
          <c:layoutTarget val="inner"/>
          <c:xMode val="edge"/>
          <c:yMode val="edge"/>
          <c:x val="7.0599518810148934E-2"/>
          <c:y val="0.2033365147538376"/>
          <c:w val="0.6419323371980149"/>
          <c:h val="0.64628904042497415"/>
        </c:manualLayout>
      </c:layout>
      <c:bar3DChart>
        <c:barDir val="col"/>
        <c:grouping val="clustered"/>
        <c:ser>
          <c:idx val="0"/>
          <c:order val="0"/>
          <c:tx>
            <c:strRef>
              <c:f>'Egreso '!$E$7:$F$7</c:f>
              <c:strCache>
                <c:ptCount val="1"/>
                <c:pt idx="0">
                  <c:v>Certificados por Aprobación</c:v>
                </c:pt>
              </c:strCache>
            </c:strRef>
          </c:tx>
          <c:spPr>
            <a:solidFill>
              <a:schemeClr val="accent3">
                <a:lumMod val="75000"/>
              </a:schemeClr>
            </a:solidFill>
          </c:spPr>
          <c:dLbls>
            <c:dLbl>
              <c:idx val="0"/>
              <c:layout>
                <c:manualLayout>
                  <c:x val="7.5901328273244783E-3"/>
                  <c:y val="-4.6296296296296936E-3"/>
                </c:manualLayout>
              </c:layout>
              <c:showVal val="1"/>
            </c:dLbl>
            <c:showVal val="1"/>
          </c:dLbls>
          <c:val>
            <c:numRef>
              <c:f>'Egreso '!$E$8:$F$8</c:f>
              <c:numCache>
                <c:formatCode>General</c:formatCode>
                <c:ptCount val="2"/>
                <c:pt idx="0" formatCode="#,##0">
                  <c:v>1250</c:v>
                </c:pt>
              </c:numCache>
            </c:numRef>
          </c:val>
        </c:ser>
        <c:ser>
          <c:idx val="1"/>
          <c:order val="1"/>
          <c:tx>
            <c:strRef>
              <c:f>'Egreso '!$A$7:$D$7</c:f>
              <c:strCache>
                <c:ptCount val="1"/>
                <c:pt idx="0">
                  <c:v>Cantidad de Acción de Capacitación</c:v>
                </c:pt>
              </c:strCache>
            </c:strRef>
          </c:tx>
          <c:spPr>
            <a:solidFill>
              <a:srgbClr val="00FFFF"/>
            </a:solidFill>
          </c:spPr>
          <c:dLbls>
            <c:dLbl>
              <c:idx val="0"/>
              <c:layout>
                <c:manualLayout>
                  <c:x val="1.5180265654648941E-2"/>
                  <c:y val="4.6296296296297404E-3"/>
                </c:manualLayout>
              </c:layout>
              <c:showVal val="1"/>
            </c:dLbl>
            <c:showVal val="1"/>
          </c:dLbls>
          <c:val>
            <c:numRef>
              <c:f>'Egreso '!$A$8:$D$8</c:f>
              <c:numCache>
                <c:formatCode>General</c:formatCode>
                <c:ptCount val="4"/>
                <c:pt idx="0">
                  <c:v>70</c:v>
                </c:pt>
              </c:numCache>
            </c:numRef>
          </c:val>
        </c:ser>
        <c:shape val="box"/>
        <c:axId val="120683520"/>
        <c:axId val="120689792"/>
        <c:axId val="0"/>
      </c:bar3DChart>
      <c:catAx>
        <c:axId val="120683520"/>
        <c:scaling>
          <c:orientation val="minMax"/>
        </c:scaling>
        <c:axPos val="b"/>
        <c:title>
          <c:tx>
            <c:rich>
              <a:bodyPr/>
              <a:lstStyle/>
              <a:p>
                <a:pPr>
                  <a:defRPr/>
                </a:pPr>
                <a:r>
                  <a:rPr lang="es-DO"/>
                  <a:t>Acción de Capacitación</a:t>
                </a:r>
              </a:p>
            </c:rich>
          </c:tx>
          <c:layout>
            <c:manualLayout>
              <c:xMode val="edge"/>
              <c:yMode val="edge"/>
              <c:x val="0.68217847769029705"/>
              <c:y val="0.84723534558180225"/>
            </c:manualLayout>
          </c:layout>
        </c:title>
        <c:tickLblPos val="nextTo"/>
        <c:crossAx val="120689792"/>
        <c:crosses val="autoZero"/>
        <c:auto val="1"/>
        <c:lblAlgn val="ctr"/>
        <c:lblOffset val="100"/>
      </c:catAx>
      <c:valAx>
        <c:axId val="120689792"/>
        <c:scaling>
          <c:orientation val="minMax"/>
        </c:scaling>
        <c:axPos val="l"/>
        <c:title>
          <c:tx>
            <c:rich>
              <a:bodyPr rot="0" vert="horz"/>
              <a:lstStyle/>
              <a:p>
                <a:pPr>
                  <a:defRPr/>
                </a:pPr>
                <a:r>
                  <a:rPr lang="es-DO"/>
                  <a:t>Participantes</a:t>
                </a:r>
              </a:p>
            </c:rich>
          </c:tx>
          <c:layout>
            <c:manualLayout>
              <c:xMode val="edge"/>
              <c:yMode val="edge"/>
              <c:x val="9.8264512618840977E-3"/>
              <c:y val="2.1555889064780741E-2"/>
            </c:manualLayout>
          </c:layout>
        </c:title>
        <c:numFmt formatCode="#,##0" sourceLinked="1"/>
        <c:tickLblPos val="nextTo"/>
        <c:crossAx val="120683520"/>
        <c:crosses val="autoZero"/>
        <c:crossBetween val="between"/>
      </c:valAx>
    </c:plotArea>
    <c:legend>
      <c:legendPos val="r"/>
      <c:layout/>
    </c:legend>
    <c:plotVisOnly val="1"/>
  </c:chart>
  <c:printSettings>
    <c:headerFooter/>
    <c:pageMargins b="0.75000000000000655" l="0.70000000000000062" r="0.70000000000000062" t="0.750000000000006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DO"/>
  <c:chart>
    <c:title>
      <c:tx>
        <c:rich>
          <a:bodyPr/>
          <a:lstStyle/>
          <a:p>
            <a:pPr>
              <a:defRPr lang="es-ES"/>
            </a:pPr>
            <a:r>
              <a:rPr lang="es-ES" sz="900" b="1" i="0" baseline="0"/>
              <a:t>Ministerio de Hacienda</a:t>
            </a:r>
            <a:endParaRPr lang="es-ES" sz="900"/>
          </a:p>
          <a:p>
            <a:pPr>
              <a:defRPr lang="es-ES"/>
            </a:pPr>
            <a:r>
              <a:rPr lang="es-ES" sz="900" b="1" i="0" baseline="0"/>
              <a:t>Centro de Capacitación en Políticas y Gestión Fiscal</a:t>
            </a:r>
            <a:endParaRPr lang="es-ES" sz="900"/>
          </a:p>
          <a:p>
            <a:pPr>
              <a:defRPr lang="es-ES"/>
            </a:pPr>
            <a:r>
              <a:rPr lang="es-ES" sz="900" b="1" i="0" baseline="0"/>
              <a:t>Departamento de Investigación y Publicación</a:t>
            </a:r>
            <a:endParaRPr lang="es-ES" sz="900"/>
          </a:p>
          <a:p>
            <a:pPr>
              <a:defRPr lang="es-ES"/>
            </a:pPr>
            <a:r>
              <a:rPr lang="es-ES" sz="900" b="1" i="0" baseline="0"/>
              <a:t>Centro de Documentación "Dr. Raymundo Amaro Guzmán"</a:t>
            </a:r>
            <a:endParaRPr lang="es-ES" sz="900"/>
          </a:p>
          <a:p>
            <a:pPr>
              <a:defRPr lang="es-ES"/>
            </a:pPr>
            <a:r>
              <a:rPr lang="es-ES" sz="900" b="1" i="0" baseline="0"/>
              <a:t>Usuarios  Asistidos por Género e Institución de Procedencia</a:t>
            </a:r>
          </a:p>
          <a:p>
            <a:pPr>
              <a:defRPr lang="es-ES"/>
            </a:pPr>
            <a:r>
              <a:rPr lang="es-ES" sz="900" b="1" i="0" baseline="0"/>
              <a:t>enero-diciembre, 2017</a:t>
            </a:r>
          </a:p>
        </c:rich>
      </c:tx>
      <c:layout/>
    </c:title>
    <c:view3D>
      <c:rotY val="0"/>
      <c:depthPercent val="100"/>
      <c:rAngAx val="1"/>
    </c:view3D>
    <c:plotArea>
      <c:layout>
        <c:manualLayout>
          <c:layoutTarget val="inner"/>
          <c:xMode val="edge"/>
          <c:yMode val="edge"/>
          <c:x val="0.37607195975503088"/>
          <c:y val="0.16667144747595655"/>
          <c:w val="0.54918635170601737"/>
          <c:h val="0.71955861136779264"/>
        </c:manualLayout>
      </c:layout>
      <c:bar3DChart>
        <c:barDir val="bar"/>
        <c:grouping val="clustered"/>
        <c:ser>
          <c:idx val="0"/>
          <c:order val="0"/>
          <c:tx>
            <c:strRef>
              <c:f>'Usuarios Centro Documentación'!$U$61</c:f>
              <c:strCache>
                <c:ptCount val="1"/>
                <c:pt idx="0">
                  <c:v>Masculino</c:v>
                </c:pt>
              </c:strCache>
            </c:strRef>
          </c:tx>
          <c:spPr>
            <a:solidFill>
              <a:schemeClr val="accent5">
                <a:lumMod val="40000"/>
                <a:lumOff val="60000"/>
              </a:schemeClr>
            </a:solidFill>
          </c:spPr>
          <c:dLbls>
            <c:showVal val="1"/>
          </c:dLbls>
          <c:cat>
            <c:strRef>
              <c:f>'Usuarios Centro Documentación'!$T$62:$T$75</c:f>
              <c:strCache>
                <c:ptCount val="14"/>
                <c:pt idx="0">
                  <c:v>UNAD</c:v>
                </c:pt>
                <c:pt idx="1">
                  <c:v>UTESA</c:v>
                </c:pt>
                <c:pt idx="2">
                  <c:v>UASD</c:v>
                </c:pt>
                <c:pt idx="3">
                  <c:v>UNIBE</c:v>
                </c:pt>
                <c:pt idx="4">
                  <c:v>ÚNICA</c:v>
                </c:pt>
                <c:pt idx="5">
                  <c:v>PUCMM</c:v>
                </c:pt>
                <c:pt idx="6">
                  <c:v>UCSD</c:v>
                </c:pt>
                <c:pt idx="7">
                  <c:v>UNICARIBE</c:v>
                </c:pt>
                <c:pt idx="8">
                  <c:v>UNEV</c:v>
                </c:pt>
                <c:pt idx="9">
                  <c:v>CAPGEFI</c:v>
                </c:pt>
                <c:pt idx="10">
                  <c:v>Otros</c:v>
                </c:pt>
                <c:pt idx="11">
                  <c:v>Asistencia fuera de Sala</c:v>
                </c:pt>
                <c:pt idx="12">
                  <c:v>Auto-Asistidos en Sala</c:v>
                </c:pt>
                <c:pt idx="13">
                  <c:v>Vía Correo Electrónico </c:v>
                </c:pt>
              </c:strCache>
            </c:strRef>
          </c:cat>
          <c:val>
            <c:numRef>
              <c:f>'Usuarios Centro Documentación'!$U$62:$U$75</c:f>
              <c:numCache>
                <c:formatCode>General</c:formatCode>
                <c:ptCount val="14"/>
                <c:pt idx="0">
                  <c:v>1</c:v>
                </c:pt>
                <c:pt idx="1">
                  <c:v>0</c:v>
                </c:pt>
                <c:pt idx="2">
                  <c:v>7</c:v>
                </c:pt>
                <c:pt idx="3">
                  <c:v>1</c:v>
                </c:pt>
                <c:pt idx="4">
                  <c:v>1</c:v>
                </c:pt>
                <c:pt idx="5">
                  <c:v>0</c:v>
                </c:pt>
                <c:pt idx="6">
                  <c:v>1</c:v>
                </c:pt>
                <c:pt idx="7">
                  <c:v>1</c:v>
                </c:pt>
                <c:pt idx="8">
                  <c:v>0</c:v>
                </c:pt>
                <c:pt idx="9">
                  <c:v>1</c:v>
                </c:pt>
                <c:pt idx="10">
                  <c:v>3</c:v>
                </c:pt>
                <c:pt idx="11">
                  <c:v>12</c:v>
                </c:pt>
                <c:pt idx="12">
                  <c:v>10</c:v>
                </c:pt>
                <c:pt idx="13">
                  <c:v>0</c:v>
                </c:pt>
              </c:numCache>
            </c:numRef>
          </c:val>
        </c:ser>
        <c:ser>
          <c:idx val="1"/>
          <c:order val="1"/>
          <c:tx>
            <c:strRef>
              <c:f>'Usuarios Centro Documentación'!$V$61</c:f>
              <c:strCache>
                <c:ptCount val="1"/>
                <c:pt idx="0">
                  <c:v>Femenino</c:v>
                </c:pt>
              </c:strCache>
            </c:strRef>
          </c:tx>
          <c:spPr>
            <a:solidFill>
              <a:srgbClr val="EA68F4"/>
            </a:solidFill>
          </c:spPr>
          <c:dLbls>
            <c:showVal val="1"/>
          </c:dLbls>
          <c:cat>
            <c:strRef>
              <c:f>'Usuarios Centro Documentación'!$T$62:$T$75</c:f>
              <c:strCache>
                <c:ptCount val="14"/>
                <c:pt idx="0">
                  <c:v>UNAD</c:v>
                </c:pt>
                <c:pt idx="1">
                  <c:v>UTESA</c:v>
                </c:pt>
                <c:pt idx="2">
                  <c:v>UASD</c:v>
                </c:pt>
                <c:pt idx="3">
                  <c:v>UNIBE</c:v>
                </c:pt>
                <c:pt idx="4">
                  <c:v>ÚNICA</c:v>
                </c:pt>
                <c:pt idx="5">
                  <c:v>PUCMM</c:v>
                </c:pt>
                <c:pt idx="6">
                  <c:v>UCSD</c:v>
                </c:pt>
                <c:pt idx="7">
                  <c:v>UNICARIBE</c:v>
                </c:pt>
                <c:pt idx="8">
                  <c:v>UNEV</c:v>
                </c:pt>
                <c:pt idx="9">
                  <c:v>CAPGEFI</c:v>
                </c:pt>
                <c:pt idx="10">
                  <c:v>Otros</c:v>
                </c:pt>
                <c:pt idx="11">
                  <c:v>Asistencia fuera de Sala</c:v>
                </c:pt>
                <c:pt idx="12">
                  <c:v>Auto-Asistidos en Sala</c:v>
                </c:pt>
                <c:pt idx="13">
                  <c:v>Vía Correo Electrónico </c:v>
                </c:pt>
              </c:strCache>
            </c:strRef>
          </c:cat>
          <c:val>
            <c:numRef>
              <c:f>'Usuarios Centro Documentación'!$V$62:$V$75</c:f>
              <c:numCache>
                <c:formatCode>General</c:formatCode>
                <c:ptCount val="14"/>
                <c:pt idx="0">
                  <c:v>0</c:v>
                </c:pt>
                <c:pt idx="1">
                  <c:v>1</c:v>
                </c:pt>
                <c:pt idx="2">
                  <c:v>4</c:v>
                </c:pt>
                <c:pt idx="3">
                  <c:v>5</c:v>
                </c:pt>
                <c:pt idx="4">
                  <c:v>0</c:v>
                </c:pt>
                <c:pt idx="5">
                  <c:v>1</c:v>
                </c:pt>
                <c:pt idx="6">
                  <c:v>0</c:v>
                </c:pt>
                <c:pt idx="7">
                  <c:v>1</c:v>
                </c:pt>
                <c:pt idx="8">
                  <c:v>2</c:v>
                </c:pt>
                <c:pt idx="9">
                  <c:v>5</c:v>
                </c:pt>
                <c:pt idx="10">
                  <c:v>5</c:v>
                </c:pt>
                <c:pt idx="11">
                  <c:v>12</c:v>
                </c:pt>
                <c:pt idx="12">
                  <c:v>25</c:v>
                </c:pt>
                <c:pt idx="13">
                  <c:v>0</c:v>
                </c:pt>
              </c:numCache>
            </c:numRef>
          </c:val>
        </c:ser>
        <c:dLbls>
          <c:showVal val="1"/>
        </c:dLbls>
        <c:shape val="cylinder"/>
        <c:axId val="121217408"/>
        <c:axId val="121219328"/>
        <c:axId val="0"/>
      </c:bar3DChart>
      <c:catAx>
        <c:axId val="121217408"/>
        <c:scaling>
          <c:orientation val="minMax"/>
        </c:scaling>
        <c:axPos val="l"/>
        <c:title>
          <c:tx>
            <c:rich>
              <a:bodyPr/>
              <a:lstStyle/>
              <a:p>
                <a:pPr>
                  <a:defRPr lang="es-ES" sz="900"/>
                </a:pPr>
                <a:r>
                  <a:rPr lang="es-ES" sz="900" b="1" i="0" baseline="0"/>
                  <a:t>Instituciones de Procedencia</a:t>
                </a:r>
                <a:endParaRPr lang="es-ES" sz="900"/>
              </a:p>
            </c:rich>
          </c:tx>
          <c:layout>
            <c:manualLayout>
              <c:xMode val="edge"/>
              <c:yMode val="edge"/>
              <c:x val="8.5787035584695567E-2"/>
              <c:y val="0.4131840704491378"/>
            </c:manualLayout>
          </c:layout>
        </c:title>
        <c:numFmt formatCode="General" sourceLinked="1"/>
        <c:majorTickMark val="none"/>
        <c:tickLblPos val="nextTo"/>
        <c:txPr>
          <a:bodyPr/>
          <a:lstStyle/>
          <a:p>
            <a:pPr>
              <a:defRPr lang="es-ES" sz="800"/>
            </a:pPr>
            <a:endParaRPr lang="es-DO"/>
          </a:p>
        </c:txPr>
        <c:crossAx val="121219328"/>
        <c:crosses val="autoZero"/>
        <c:auto val="1"/>
        <c:lblAlgn val="ctr"/>
        <c:lblOffset val="100"/>
      </c:catAx>
      <c:valAx>
        <c:axId val="121219328"/>
        <c:scaling>
          <c:orientation val="minMax"/>
        </c:scaling>
        <c:axPos val="b"/>
        <c:majorGridlines/>
        <c:title>
          <c:tx>
            <c:rich>
              <a:bodyPr/>
              <a:lstStyle/>
              <a:p>
                <a:pPr>
                  <a:defRPr lang="es-ES" sz="300"/>
                </a:pPr>
                <a:r>
                  <a:rPr lang="es-ES" sz="900" b="1" i="0" baseline="0"/>
                  <a:t>Usuarios por Género</a:t>
                </a:r>
                <a:endParaRPr lang="es-ES" sz="300"/>
              </a:p>
            </c:rich>
          </c:tx>
          <c:layout>
            <c:manualLayout>
              <c:xMode val="edge"/>
              <c:yMode val="edge"/>
              <c:x val="0.39958592425213307"/>
              <c:y val="0.94094799634624582"/>
            </c:manualLayout>
          </c:layout>
        </c:title>
        <c:numFmt formatCode="General" sourceLinked="1"/>
        <c:tickLblPos val="nextTo"/>
        <c:txPr>
          <a:bodyPr/>
          <a:lstStyle/>
          <a:p>
            <a:pPr>
              <a:defRPr lang="es-ES" sz="800"/>
            </a:pPr>
            <a:endParaRPr lang="es-DO"/>
          </a:p>
        </c:txPr>
        <c:crossAx val="121217408"/>
        <c:crosses val="autoZero"/>
        <c:crossBetween val="between"/>
      </c:valAx>
      <c:spPr>
        <a:noFill/>
        <a:ln w="25400">
          <a:noFill/>
        </a:ln>
      </c:spPr>
    </c:plotArea>
    <c:legend>
      <c:legendPos val="r"/>
      <c:layout>
        <c:manualLayout>
          <c:xMode val="edge"/>
          <c:yMode val="edge"/>
          <c:x val="0.79059886438497973"/>
          <c:y val="0.67159405937390604"/>
          <c:w val="0.19346488063494074"/>
          <c:h val="8.4119731642669213E-2"/>
        </c:manualLayout>
      </c:layout>
      <c:txPr>
        <a:bodyPr/>
        <a:lstStyle/>
        <a:p>
          <a:pPr>
            <a:defRPr lang="es-ES"/>
          </a:pPr>
          <a:endParaRPr lang="es-DO"/>
        </a:p>
      </c:txPr>
    </c:legend>
    <c:plotVisOnly val="1"/>
    <c:dispBlanksAs val="gap"/>
  </c:chart>
  <c:printSettings>
    <c:headerFooter/>
    <c:pageMargins b="0.75000000000001299" l="0.70000000000000062" r="0.70000000000000062" t="0.750000000000012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DO"/>
  <c:chart>
    <c:title>
      <c:tx>
        <c:rich>
          <a:bodyPr/>
          <a:lstStyle/>
          <a:p>
            <a:pPr>
              <a:defRPr lang="es-ES"/>
            </a:pPr>
            <a:r>
              <a:rPr lang="es-ES" sz="1000" b="0" i="0" baseline="0"/>
              <a:t>Ministerio de Hacienda</a:t>
            </a:r>
          </a:p>
          <a:p>
            <a:pPr>
              <a:defRPr lang="es-ES"/>
            </a:pPr>
            <a:r>
              <a:rPr lang="es-ES" sz="1000" b="0" i="0" baseline="0"/>
              <a:t>Centro de Capacitación en Políticas y Gestión Fiscal</a:t>
            </a:r>
          </a:p>
          <a:p>
            <a:pPr>
              <a:defRPr lang="es-ES"/>
            </a:pPr>
            <a:r>
              <a:rPr lang="es-ES" sz="1000" b="0" i="0" baseline="0"/>
              <a:t>Departamento de Investigación y Publicación</a:t>
            </a:r>
          </a:p>
          <a:p>
            <a:pPr>
              <a:defRPr lang="es-ES"/>
            </a:pPr>
            <a:r>
              <a:rPr lang="es-ES" sz="1000" b="0" i="0" baseline="0"/>
              <a:t>Centro de Documentación "Dr. Raymundo Amaro Guzmán"</a:t>
            </a:r>
          </a:p>
          <a:p>
            <a:pPr>
              <a:defRPr lang="es-ES"/>
            </a:pPr>
            <a:r>
              <a:rPr lang="en-US" sz="1000" b="0" i="0" baseline="0"/>
              <a:t>Documentos Recibidos</a:t>
            </a:r>
            <a:endParaRPr lang="es-ES" sz="1000"/>
          </a:p>
          <a:p>
            <a:pPr>
              <a:defRPr lang="es-ES"/>
            </a:pPr>
            <a:r>
              <a:rPr lang="en-US" sz="1000" b="0" i="0" baseline="0"/>
              <a:t>enero-diciembre, 2017</a:t>
            </a:r>
          </a:p>
        </c:rich>
      </c:tx>
      <c:layout/>
    </c:title>
    <c:view3D>
      <c:rotX val="30"/>
      <c:perspective val="30"/>
    </c:view3D>
    <c:plotArea>
      <c:layout>
        <c:manualLayout>
          <c:layoutTarget val="inner"/>
          <c:xMode val="edge"/>
          <c:yMode val="edge"/>
          <c:x val="3.4841670276652387E-2"/>
          <c:y val="0.17214250942902914"/>
          <c:w val="0.95361954148935268"/>
          <c:h val="0.76221324700950754"/>
        </c:manualLayout>
      </c:layout>
      <c:pie3DChart>
        <c:varyColors val="1"/>
        <c:ser>
          <c:idx val="0"/>
          <c:order val="0"/>
          <c:tx>
            <c:strRef>
              <c:f>'Usuarios Centro Documentación'!$R$12</c:f>
              <c:strCache>
                <c:ptCount val="1"/>
                <c:pt idx="0">
                  <c:v>Total de Ejemplares</c:v>
                </c:pt>
              </c:strCache>
            </c:strRef>
          </c:tx>
          <c:dPt>
            <c:idx val="0"/>
            <c:spPr>
              <a:solidFill>
                <a:srgbClr val="FFFF00"/>
              </a:solidFill>
            </c:spPr>
          </c:dPt>
          <c:dPt>
            <c:idx val="1"/>
            <c:spPr>
              <a:solidFill>
                <a:schemeClr val="accent6">
                  <a:lumMod val="60000"/>
                  <a:lumOff val="40000"/>
                </a:schemeClr>
              </a:solidFill>
            </c:spPr>
          </c:dPt>
          <c:dPt>
            <c:idx val="2"/>
            <c:spPr>
              <a:solidFill>
                <a:schemeClr val="accent5">
                  <a:lumMod val="40000"/>
                  <a:lumOff val="60000"/>
                </a:schemeClr>
              </a:solidFill>
            </c:spPr>
          </c:dPt>
          <c:dPt>
            <c:idx val="3"/>
            <c:spPr>
              <a:solidFill>
                <a:srgbClr val="92D050"/>
              </a:solidFill>
            </c:spPr>
          </c:dPt>
          <c:dPt>
            <c:idx val="4"/>
            <c:spPr>
              <a:solidFill>
                <a:srgbClr val="53B5FF"/>
              </a:solidFill>
            </c:spPr>
          </c:dPt>
          <c:dPt>
            <c:idx val="5"/>
            <c:spPr>
              <a:solidFill>
                <a:srgbClr val="FFC000"/>
              </a:solidFill>
            </c:spPr>
          </c:dPt>
          <c:dPt>
            <c:idx val="7"/>
            <c:spPr>
              <a:solidFill>
                <a:schemeClr val="accent2">
                  <a:lumMod val="20000"/>
                  <a:lumOff val="80000"/>
                </a:schemeClr>
              </a:solidFill>
            </c:spPr>
          </c:dPt>
          <c:dLbls>
            <c:dLbl>
              <c:idx val="0"/>
              <c:layout>
                <c:manualLayout>
                  <c:x val="-0.12944983818770292"/>
                  <c:y val="5.1366721702440027E-2"/>
                </c:manualLayout>
              </c:layout>
              <c:dLblPos val="outEnd"/>
              <c:showVal val="1"/>
              <c:showCatName val="1"/>
            </c:dLbl>
            <c:dLbl>
              <c:idx val="1"/>
              <c:layout>
                <c:manualLayout>
                  <c:x val="-0.12135922330097089"/>
                  <c:y val="-4.7697670152265816E-2"/>
                </c:manualLayout>
              </c:layout>
              <c:dLblPos val="outEnd"/>
              <c:showVal val="1"/>
              <c:showCatName val="1"/>
            </c:dLbl>
            <c:dLbl>
              <c:idx val="2"/>
              <c:layout>
                <c:manualLayout>
                  <c:x val="-7.0118662351672092E-2"/>
                  <c:y val="-0.1229132269308386"/>
                </c:manualLayout>
              </c:layout>
              <c:dLblPos val="outEnd"/>
              <c:showVal val="1"/>
              <c:showCatName val="1"/>
            </c:dLbl>
            <c:dLbl>
              <c:idx val="3"/>
              <c:layout>
                <c:manualLayout>
                  <c:x val="0.15102481121898587"/>
                  <c:y val="-9.5395340304531548E-2"/>
                </c:manualLayout>
              </c:layout>
              <c:dLblPos val="outEnd"/>
              <c:showVal val="1"/>
              <c:showCatName val="1"/>
            </c:dLbl>
            <c:dLbl>
              <c:idx val="4"/>
              <c:layout>
                <c:manualLayout>
                  <c:x val="9.4390507011866243E-2"/>
                  <c:y val="-7.1546505228398463E-2"/>
                </c:manualLayout>
              </c:layout>
              <c:dLblPos val="outEnd"/>
              <c:showVal val="1"/>
              <c:showCatName val="1"/>
            </c:dLbl>
            <c:dLbl>
              <c:idx val="5"/>
              <c:layout>
                <c:manualLayout>
                  <c:x val="9.9784250269687208E-2"/>
                  <c:y val="5.5035773252614332E-3"/>
                </c:manualLayout>
              </c:layout>
              <c:dLblPos val="outEnd"/>
              <c:showVal val="1"/>
              <c:showCatName val="1"/>
            </c:dLbl>
            <c:dLbl>
              <c:idx val="6"/>
              <c:layout>
                <c:manualLayout>
                  <c:x val="0"/>
                  <c:y val="-3.3021463951568519E-2"/>
                </c:manualLayout>
              </c:layout>
              <c:dLblPos val="outEnd"/>
              <c:showVal val="1"/>
              <c:showCatName val="1"/>
            </c:dLbl>
            <c:dLbl>
              <c:idx val="7"/>
              <c:layout>
                <c:manualLayout>
                  <c:x val="0.13484358144552341"/>
                  <c:y val="1.1007154650522873E-2"/>
                </c:manualLayout>
              </c:layout>
              <c:dLblPos val="outEnd"/>
              <c:showVal val="1"/>
              <c:showCatName val="1"/>
            </c:dLbl>
            <c:dLbl>
              <c:idx val="8"/>
              <c:layout>
                <c:manualLayout>
                  <c:x val="0.11057173678532912"/>
                  <c:y val="5.5035773252614308E-2"/>
                </c:manualLayout>
              </c:layout>
              <c:dLblPos val="outEnd"/>
              <c:showVal val="1"/>
              <c:showCatName val="1"/>
            </c:dLbl>
            <c:dLblPos val="outEnd"/>
            <c:showVal val="1"/>
            <c:showCatName val="1"/>
            <c:showLeaderLines val="1"/>
          </c:dLbls>
          <c:cat>
            <c:strRef>
              <c:f>'Usuarios Centro Documentación'!$P$13:$P$21</c:f>
              <c:strCache>
                <c:ptCount val="9"/>
                <c:pt idx="0">
                  <c:v>Libros</c:v>
                </c:pt>
                <c:pt idx="1">
                  <c:v>Revistas</c:v>
                </c:pt>
                <c:pt idx="2">
                  <c:v>Boletines</c:v>
                </c:pt>
                <c:pt idx="3">
                  <c:v>Informes</c:v>
                </c:pt>
                <c:pt idx="4">
                  <c:v>Documentos</c:v>
                </c:pt>
                <c:pt idx="5">
                  <c:v>Alertas Periodísticas</c:v>
                </c:pt>
                <c:pt idx="6">
                  <c:v>Folletos</c:v>
                </c:pt>
                <c:pt idx="7">
                  <c:v>CD/DVD</c:v>
                </c:pt>
                <c:pt idx="8">
                  <c:v>Brochures</c:v>
                </c:pt>
              </c:strCache>
            </c:strRef>
          </c:cat>
          <c:val>
            <c:numRef>
              <c:f>'Usuarios Centro Documentación'!$R$13:$R$21</c:f>
              <c:numCache>
                <c:formatCode>General</c:formatCode>
                <c:ptCount val="9"/>
                <c:pt idx="0">
                  <c:v>21</c:v>
                </c:pt>
                <c:pt idx="1">
                  <c:v>23</c:v>
                </c:pt>
                <c:pt idx="2">
                  <c:v>38</c:v>
                </c:pt>
                <c:pt idx="3">
                  <c:v>6</c:v>
                </c:pt>
                <c:pt idx="4">
                  <c:v>6</c:v>
                </c:pt>
                <c:pt idx="5">
                  <c:v>19</c:v>
                </c:pt>
                <c:pt idx="6">
                  <c:v>2</c:v>
                </c:pt>
                <c:pt idx="7">
                  <c:v>18</c:v>
                </c:pt>
                <c:pt idx="8">
                  <c:v>14</c:v>
                </c:pt>
              </c:numCache>
            </c:numRef>
          </c:val>
        </c:ser>
        <c:dLbls>
          <c:showVal val="1"/>
        </c:dLbls>
      </c:pie3DChart>
      <c:spPr>
        <a:noFill/>
        <a:ln w="25400">
          <a:noFill/>
        </a:ln>
      </c:spPr>
    </c:plotArea>
    <c:plotVisOnly val="1"/>
    <c:dispBlanksAs val="zero"/>
  </c:chart>
  <c:printSettings>
    <c:headerFooter/>
    <c:pageMargins b="0.75000000000001299" l="0.70000000000000062" r="0.70000000000000062" t="0.750000000000012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DO"/>
  <c:chart>
    <c:title>
      <c:tx>
        <c:rich>
          <a:bodyPr/>
          <a:lstStyle/>
          <a:p>
            <a:pPr>
              <a:defRPr lang="es-ES"/>
            </a:pPr>
            <a:r>
              <a:rPr lang="en-US" sz="1000"/>
              <a:t>Ministerio de Hacienda</a:t>
            </a:r>
          </a:p>
          <a:p>
            <a:pPr>
              <a:defRPr lang="es-ES"/>
            </a:pPr>
            <a:r>
              <a:rPr lang="en-US" sz="1000"/>
              <a:t>Centro </a:t>
            </a:r>
            <a:r>
              <a:rPr lang="en-US" sz="1100"/>
              <a:t>de Capacitación</a:t>
            </a:r>
            <a:r>
              <a:rPr lang="en-US" sz="1100" baseline="0"/>
              <a:t> en Política y Gestión Fiscal</a:t>
            </a:r>
          </a:p>
          <a:p>
            <a:pPr>
              <a:defRPr lang="es-ES"/>
            </a:pPr>
            <a:r>
              <a:rPr lang="en-US" sz="1100" baseline="0"/>
              <a:t>Departamento de Investigación y Publicaciones </a:t>
            </a:r>
          </a:p>
          <a:p>
            <a:pPr>
              <a:defRPr lang="es-ES"/>
            </a:pPr>
            <a:r>
              <a:rPr lang="en-US" sz="1100"/>
              <a:t>Becas Otorgadas en las Acciones de Capacitación Ofertadas por el CAPGEFI</a:t>
            </a:r>
          </a:p>
          <a:p>
            <a:pPr>
              <a:defRPr lang="es-ES"/>
            </a:pPr>
            <a:r>
              <a:rPr lang="en-US" sz="1100"/>
              <a:t>enero-diciembre, 2017</a:t>
            </a:r>
          </a:p>
        </c:rich>
      </c:tx>
      <c:layout/>
    </c:title>
    <c:plotArea>
      <c:layout/>
      <c:pieChart>
        <c:varyColors val="1"/>
        <c:ser>
          <c:idx val="0"/>
          <c:order val="0"/>
          <c:tx>
            <c:strRef>
              <c:f>'Becados en las Acciones de Capa'!$O$24</c:f>
              <c:strCache>
                <c:ptCount val="1"/>
                <c:pt idx="0">
                  <c:v>Cantidad de Becas</c:v>
                </c:pt>
              </c:strCache>
            </c:strRef>
          </c:tx>
          <c:dPt>
            <c:idx val="0"/>
            <c:spPr>
              <a:solidFill>
                <a:srgbClr val="92D050"/>
              </a:solidFill>
            </c:spPr>
          </c:dPt>
          <c:dPt>
            <c:idx val="1"/>
            <c:spPr>
              <a:solidFill>
                <a:srgbClr val="00B0F0"/>
              </a:solidFill>
            </c:spPr>
          </c:dPt>
          <c:dPt>
            <c:idx val="2"/>
            <c:spPr>
              <a:solidFill>
                <a:schemeClr val="accent2"/>
              </a:solidFill>
            </c:spPr>
          </c:dPt>
          <c:dLbls>
            <c:dLbl>
              <c:idx val="1"/>
              <c:layout>
                <c:manualLayout>
                  <c:x val="-2.2061839119044439E-3"/>
                  <c:y val="8.5755804108505248E-3"/>
                </c:manualLayout>
              </c:layout>
              <c:showVal val="1"/>
              <c:showCatName val="1"/>
            </c:dLbl>
            <c:dLbl>
              <c:idx val="2"/>
              <c:layout>
                <c:manualLayout>
                  <c:x val="6.1631577795129643E-2"/>
                  <c:y val="1.3530805971175761E-2"/>
                </c:manualLayout>
              </c:layout>
              <c:showVal val="1"/>
              <c:showCatName val="1"/>
            </c:dLbl>
            <c:spPr>
              <a:ln>
                <a:gradFill flip="none" rotWithShape="1">
                  <a:gsLst>
                    <a:gs pos="0">
                      <a:schemeClr val="accent4">
                        <a:lumMod val="75000"/>
                      </a:schemeClr>
                    </a:gs>
                    <a:gs pos="50000">
                      <a:srgbClr val="4F81BD">
                        <a:tint val="44500"/>
                        <a:satMod val="160000"/>
                      </a:srgbClr>
                    </a:gs>
                    <a:gs pos="100000">
                      <a:srgbClr val="4F81BD">
                        <a:tint val="23500"/>
                        <a:satMod val="160000"/>
                      </a:srgbClr>
                    </a:gs>
                  </a:gsLst>
                  <a:lin ang="2700000" scaled="1"/>
                  <a:tileRect/>
                </a:gradFill>
              </a:ln>
            </c:spPr>
            <c:txPr>
              <a:bodyPr/>
              <a:lstStyle/>
              <a:p>
                <a:pPr>
                  <a:defRPr lang="es-DO"/>
                </a:pPr>
                <a:endParaRPr lang="es-DO"/>
              </a:p>
            </c:txPr>
            <c:showVal val="1"/>
            <c:showCatName val="1"/>
          </c:dLbls>
          <c:cat>
            <c:numRef>
              <c:f>'Becados en las Acciones de Capa'!$N$25:$N$27</c:f>
              <c:numCache>
                <c:formatCode>0%</c:formatCode>
                <c:ptCount val="3"/>
                <c:pt idx="0">
                  <c:v>1</c:v>
                </c:pt>
                <c:pt idx="1">
                  <c:v>0.5</c:v>
                </c:pt>
                <c:pt idx="2">
                  <c:v>0.75</c:v>
                </c:pt>
              </c:numCache>
            </c:numRef>
          </c:cat>
          <c:val>
            <c:numRef>
              <c:f>'Becados en las Acciones de Capa'!$O$25:$O$27</c:f>
              <c:numCache>
                <c:formatCode>General</c:formatCode>
                <c:ptCount val="3"/>
                <c:pt idx="0">
                  <c:v>95</c:v>
                </c:pt>
                <c:pt idx="1">
                  <c:v>7</c:v>
                </c:pt>
                <c:pt idx="2">
                  <c:v>1</c:v>
                </c:pt>
              </c:numCache>
            </c:numRef>
          </c:val>
        </c:ser>
        <c:dLbls>
          <c:showCatName val="1"/>
          <c:showPercent val="1"/>
        </c:dLbls>
        <c:firstSliceAng val="0"/>
      </c:pieChart>
    </c:plotArea>
    <c:legend>
      <c:legendPos val="r"/>
      <c:layout/>
      <c:txPr>
        <a:bodyPr/>
        <a:lstStyle/>
        <a:p>
          <a:pPr>
            <a:defRPr lang="es-DO"/>
          </a:pPr>
          <a:endParaRPr lang="es-DO"/>
        </a:p>
      </c:txPr>
    </c:legend>
    <c:plotVisOnly val="1"/>
  </c:chart>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DO"/>
  <c:chart>
    <c:title>
      <c:tx>
        <c:rich>
          <a:bodyPr/>
          <a:lstStyle/>
          <a:p>
            <a:pPr>
              <a:defRPr lang="es-ES"/>
            </a:pPr>
            <a:r>
              <a:rPr lang="es-ES" sz="900" b="0" i="0" baseline="0"/>
              <a:t>Ministerio de Hacienda</a:t>
            </a:r>
            <a:endParaRPr lang="es-ES" sz="900"/>
          </a:p>
          <a:p>
            <a:pPr>
              <a:defRPr lang="es-ES"/>
            </a:pPr>
            <a:r>
              <a:rPr lang="es-ES" sz="900" b="0" i="0" baseline="0"/>
              <a:t>Centro de Capacitación en Política y Gestión Fiscal </a:t>
            </a:r>
            <a:endParaRPr lang="es-ES" sz="900"/>
          </a:p>
          <a:p>
            <a:pPr>
              <a:defRPr lang="es-ES"/>
            </a:pPr>
            <a:r>
              <a:rPr lang="es-ES" sz="900" b="0" i="0" baseline="0"/>
              <a:t>Departamento de Investigación y Publicaciones </a:t>
            </a:r>
            <a:endParaRPr lang="es-ES" sz="900"/>
          </a:p>
          <a:p>
            <a:pPr>
              <a:defRPr lang="es-ES"/>
            </a:pPr>
            <a:r>
              <a:rPr lang="en-US" sz="900"/>
              <a:t>Número de Becados por Acciones de Capacitación</a:t>
            </a:r>
          </a:p>
          <a:p>
            <a:pPr>
              <a:defRPr lang="es-ES"/>
            </a:pPr>
            <a:r>
              <a:rPr lang="en-US" sz="900"/>
              <a:t>enero-diciembre, 2017</a:t>
            </a:r>
          </a:p>
        </c:rich>
      </c:tx>
      <c:layout>
        <c:manualLayout>
          <c:xMode val="edge"/>
          <c:yMode val="edge"/>
          <c:x val="0.24590873886666212"/>
          <c:y val="2.5256842894638171E-2"/>
        </c:manualLayout>
      </c:layout>
    </c:title>
    <c:view3D>
      <c:rotX val="0"/>
      <c:rotY val="0"/>
      <c:rAngAx val="1"/>
    </c:view3D>
    <c:plotArea>
      <c:layout>
        <c:manualLayout>
          <c:layoutTarget val="inner"/>
          <c:xMode val="edge"/>
          <c:yMode val="edge"/>
          <c:x val="0.14733301194493545"/>
          <c:y val="0.26861142357205348"/>
          <c:w val="0.70014486284452815"/>
          <c:h val="0.45579907774686068"/>
        </c:manualLayout>
      </c:layout>
      <c:bar3DChart>
        <c:barDir val="col"/>
        <c:grouping val="clustered"/>
        <c:ser>
          <c:idx val="0"/>
          <c:order val="0"/>
          <c:spPr>
            <a:solidFill>
              <a:srgbClr val="92D050"/>
            </a:solidFill>
          </c:spPr>
          <c:dPt>
            <c:idx val="0"/>
            <c:spPr>
              <a:solidFill>
                <a:srgbClr val="AA51E1"/>
              </a:solidFill>
            </c:spPr>
          </c:dPt>
          <c:dPt>
            <c:idx val="2"/>
            <c:spPr>
              <a:solidFill>
                <a:schemeClr val="accent2"/>
              </a:solidFill>
            </c:spPr>
          </c:dPt>
          <c:dLbls>
            <c:txPr>
              <a:bodyPr/>
              <a:lstStyle/>
              <a:p>
                <a:pPr>
                  <a:defRPr lang="es-ES"/>
                </a:pPr>
                <a:endParaRPr lang="es-DO"/>
              </a:p>
            </c:txPr>
            <c:showVal val="1"/>
          </c:dLbls>
          <c:cat>
            <c:strRef>
              <c:f>'Becados en las Acciones de Capa'!$M$33:$P$33</c:f>
              <c:strCache>
                <c:ptCount val="4"/>
                <c:pt idx="0">
                  <c:v>Básico de Técnicas Aduaneras</c:v>
                </c:pt>
                <c:pt idx="1">
                  <c:v>Impuesto Sobre La Renta</c:v>
                </c:pt>
                <c:pt idx="2">
                  <c:v>Actualización Aduaneras</c:v>
                </c:pt>
                <c:pt idx="3">
                  <c:v>ITBIS</c:v>
                </c:pt>
              </c:strCache>
            </c:strRef>
          </c:cat>
          <c:val>
            <c:numRef>
              <c:f>'Becados en las Acciones de Capa'!$M$34:$P$34</c:f>
              <c:numCache>
                <c:formatCode>General</c:formatCode>
                <c:ptCount val="4"/>
                <c:pt idx="0">
                  <c:v>91</c:v>
                </c:pt>
                <c:pt idx="1">
                  <c:v>7</c:v>
                </c:pt>
                <c:pt idx="2">
                  <c:v>1</c:v>
                </c:pt>
                <c:pt idx="3">
                  <c:v>4</c:v>
                </c:pt>
              </c:numCache>
            </c:numRef>
          </c:val>
        </c:ser>
        <c:shape val="cylinder"/>
        <c:axId val="121471360"/>
        <c:axId val="121473280"/>
        <c:axId val="0"/>
      </c:bar3DChart>
      <c:catAx>
        <c:axId val="121471360"/>
        <c:scaling>
          <c:orientation val="minMax"/>
        </c:scaling>
        <c:axPos val="b"/>
        <c:title>
          <c:tx>
            <c:rich>
              <a:bodyPr/>
              <a:lstStyle/>
              <a:p>
                <a:pPr>
                  <a:defRPr lang="es-ES" sz="800"/>
                </a:pPr>
                <a:r>
                  <a:rPr lang="es-ES" sz="800"/>
                  <a:t>Denominación de la </a:t>
                </a:r>
              </a:p>
              <a:p>
                <a:pPr>
                  <a:defRPr lang="es-ES" sz="800"/>
                </a:pPr>
                <a:r>
                  <a:rPr lang="es-ES" sz="800"/>
                  <a:t>Acción de Capacitación</a:t>
                </a:r>
              </a:p>
            </c:rich>
          </c:tx>
          <c:layout>
            <c:manualLayout>
              <c:xMode val="edge"/>
              <c:yMode val="edge"/>
              <c:x val="0.32288154456883478"/>
              <c:y val="0.87736269808379264"/>
            </c:manualLayout>
          </c:layout>
        </c:title>
        <c:numFmt formatCode="General" sourceLinked="1"/>
        <c:tickLblPos val="nextTo"/>
        <c:txPr>
          <a:bodyPr/>
          <a:lstStyle/>
          <a:p>
            <a:pPr>
              <a:defRPr lang="es-ES" sz="800"/>
            </a:pPr>
            <a:endParaRPr lang="es-DO"/>
          </a:p>
        </c:txPr>
        <c:crossAx val="121473280"/>
        <c:crosses val="autoZero"/>
        <c:auto val="1"/>
        <c:lblAlgn val="ctr"/>
        <c:lblOffset val="100"/>
      </c:catAx>
      <c:valAx>
        <c:axId val="121473280"/>
        <c:scaling>
          <c:orientation val="minMax"/>
        </c:scaling>
        <c:axPos val="l"/>
        <c:title>
          <c:tx>
            <c:rich>
              <a:bodyPr rot="0" vert="horz"/>
              <a:lstStyle/>
              <a:p>
                <a:pPr>
                  <a:defRPr lang="es-ES" sz="800"/>
                </a:pPr>
                <a:r>
                  <a:rPr lang="es-ES" sz="800"/>
                  <a:t>Cantidad de Becados</a:t>
                </a:r>
              </a:p>
            </c:rich>
          </c:tx>
          <c:layout>
            <c:manualLayout>
              <c:xMode val="edge"/>
              <c:yMode val="edge"/>
              <c:x val="7.4979397005426524E-2"/>
              <c:y val="0.18182648221604128"/>
            </c:manualLayout>
          </c:layout>
        </c:title>
        <c:numFmt formatCode="General" sourceLinked="1"/>
        <c:tickLblPos val="nextTo"/>
        <c:txPr>
          <a:bodyPr/>
          <a:lstStyle/>
          <a:p>
            <a:pPr>
              <a:defRPr lang="es-ES"/>
            </a:pPr>
            <a:endParaRPr lang="es-DO"/>
          </a:p>
        </c:txPr>
        <c:crossAx val="121471360"/>
        <c:crosses val="autoZero"/>
        <c:crossBetween val="between"/>
      </c:valAx>
    </c:plotArea>
    <c:plotVisOnly val="1"/>
  </c:chart>
  <c:spPr>
    <a:effectLst/>
  </c:spPr>
  <c:printSettings>
    <c:headerFooter/>
    <c:pageMargins b="0.75000000000001077" l="0.70000000000000062" r="0.70000000000000062" t="0.750000000000010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361950</xdr:colOff>
      <xdr:row>17</xdr:row>
      <xdr:rowOff>79374</xdr:rowOff>
    </xdr:from>
    <xdr:to>
      <xdr:col>4</xdr:col>
      <xdr:colOff>1095375</xdr:colOff>
      <xdr:row>37</xdr:row>
      <xdr:rowOff>114299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260016</xdr:colOff>
      <xdr:row>28</xdr:row>
      <xdr:rowOff>53340</xdr:rowOff>
    </xdr:from>
    <xdr:to>
      <xdr:col>23</xdr:col>
      <xdr:colOff>441960</xdr:colOff>
      <xdr:row>88</xdr:row>
      <xdr:rowOff>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653647</xdr:colOff>
      <xdr:row>27</xdr:row>
      <xdr:rowOff>96374</xdr:rowOff>
    </xdr:from>
    <xdr:to>
      <xdr:col>64</xdr:col>
      <xdr:colOff>796835</xdr:colOff>
      <xdr:row>90</xdr:row>
      <xdr:rowOff>76200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0.04045</cdr:x>
      <cdr:y>0.90619</cdr:y>
    </cdr:from>
    <cdr:to>
      <cdr:x>0.4</cdr:x>
      <cdr:y>0.96407</cdr:y>
    </cdr:to>
    <cdr:sp macro="" textlink="">
      <cdr:nvSpPr>
        <cdr:cNvPr id="2" name="1 CuadroTexto"/>
        <cdr:cNvSpPr txBox="1"/>
      </cdr:nvSpPr>
      <cdr:spPr>
        <a:xfrm xmlns:a="http://schemas.openxmlformats.org/drawingml/2006/main">
          <a:off x="420604" y="7207251"/>
          <a:ext cx="3738646" cy="460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1050"/>
            <a:t>Fuente: SIRECAF</a:t>
          </a:r>
        </a:p>
      </cdr:txBody>
    </cdr:sp>
  </cdr:relSizeAnchor>
</c:userShapes>
</file>

<file path=xl/drawings/drawing4.xml><?xml version="1.0" encoding="utf-8"?>
<c:userShapes xmlns:c="http://schemas.openxmlformats.org/drawingml/2006/chart">
  <cdr:relSizeAnchor xmlns:cdr="http://schemas.openxmlformats.org/drawingml/2006/chartDrawing">
    <cdr:from>
      <cdr:x>0.09091</cdr:x>
      <cdr:y>0.94607</cdr:y>
    </cdr:from>
    <cdr:to>
      <cdr:x>0.36535</cdr:x>
      <cdr:y>1</cdr:y>
    </cdr:to>
    <cdr:sp macro="" textlink="">
      <cdr:nvSpPr>
        <cdr:cNvPr id="2" name="1 CuadroTexto"/>
        <cdr:cNvSpPr txBox="1"/>
      </cdr:nvSpPr>
      <cdr:spPr>
        <a:xfrm xmlns:a="http://schemas.openxmlformats.org/drawingml/2006/main">
          <a:off x="504825" y="4257675"/>
          <a:ext cx="1524000"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1050"/>
            <a:t>Fuente: SIRECAF</a:t>
          </a: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13</xdr:col>
      <xdr:colOff>0</xdr:colOff>
      <xdr:row>0</xdr:row>
      <xdr:rowOff>678180</xdr:rowOff>
    </xdr:to>
    <xdr:pic>
      <xdr:nvPicPr>
        <xdr:cNvPr id="2" name="Picture -767"/>
        <xdr:cNvPicPr>
          <a:picLocks noChangeAspect="1" noChangeArrowheads="1"/>
        </xdr:cNvPicPr>
      </xdr:nvPicPr>
      <xdr:blipFill>
        <a:blip xmlns:r="http://schemas.openxmlformats.org/officeDocument/2006/relationships" r:embed="rId1"/>
        <a:srcRect/>
        <a:stretch>
          <a:fillRect/>
        </a:stretch>
      </xdr:blipFill>
      <xdr:spPr bwMode="auto">
        <a:xfrm>
          <a:off x="5402580" y="76200"/>
          <a:ext cx="861060" cy="6781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11</xdr:row>
      <xdr:rowOff>95250</xdr:rowOff>
    </xdr:from>
    <xdr:to>
      <xdr:col>5</xdr:col>
      <xdr:colOff>752475</xdr:colOff>
      <xdr:row>23</xdr:row>
      <xdr:rowOff>95250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9</xdr:row>
      <xdr:rowOff>114300</xdr:rowOff>
    </xdr:from>
    <xdr:to>
      <xdr:col>5</xdr:col>
      <xdr:colOff>1466850</xdr:colOff>
      <xdr:row>22</xdr:row>
      <xdr:rowOff>127000</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18</xdr:col>
      <xdr:colOff>276225</xdr:colOff>
      <xdr:row>0</xdr:row>
      <xdr:rowOff>47625</xdr:rowOff>
    </xdr:from>
    <xdr:to>
      <xdr:col>24</xdr:col>
      <xdr:colOff>638175</xdr:colOff>
      <xdr:row>27</xdr:row>
      <xdr:rowOff>51955</xdr:rowOff>
    </xdr:to>
    <xdr:graphicFrame macro="">
      <xdr:nvGraphicFramePr>
        <xdr:cNvPr id="2"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36195</xdr:colOff>
      <xdr:row>1</xdr:row>
      <xdr:rowOff>51435</xdr:rowOff>
    </xdr:from>
    <xdr:to>
      <xdr:col>29</xdr:col>
      <xdr:colOff>760095</xdr:colOff>
      <xdr:row>29</xdr:row>
      <xdr:rowOff>177165</xdr:rowOff>
    </xdr:to>
    <xdr:graphicFrame macro="">
      <xdr:nvGraphicFramePr>
        <xdr:cNvPr id="3"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123825</xdr:colOff>
      <xdr:row>79</xdr:row>
      <xdr:rowOff>135256</xdr:rowOff>
    </xdr:from>
    <xdr:to>
      <xdr:col>19</xdr:col>
      <xdr:colOff>169544</xdr:colOff>
      <xdr:row>79</xdr:row>
      <xdr:rowOff>180975</xdr:rowOff>
    </xdr:to>
    <xdr:sp macro="" textlink="">
      <xdr:nvSpPr>
        <xdr:cNvPr id="4" name="3 CuadroTexto"/>
        <xdr:cNvSpPr txBox="1"/>
      </xdr:nvSpPr>
      <xdr:spPr>
        <a:xfrm>
          <a:off x="11182350" y="1888998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s-DO"/>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88900</xdr:colOff>
      <xdr:row>17</xdr:row>
      <xdr:rowOff>161925</xdr:rowOff>
    </xdr:from>
    <xdr:to>
      <xdr:col>4</xdr:col>
      <xdr:colOff>466725</xdr:colOff>
      <xdr:row>37</xdr:row>
      <xdr:rowOff>171449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695325</xdr:colOff>
      <xdr:row>17</xdr:row>
      <xdr:rowOff>171449</xdr:rowOff>
    </xdr:from>
    <xdr:to>
      <xdr:col>9</xdr:col>
      <xdr:colOff>592667</xdr:colOff>
      <xdr:row>37</xdr:row>
      <xdr:rowOff>142874</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queryTables/queryTable1.xml><?xml version="1.0" encoding="utf-8"?>
<queryTable xmlns="http://schemas.openxmlformats.org/spreadsheetml/2006/main" name="Iniciados 2018" connectionId="1"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H46"/>
  <sheetViews>
    <sheetView tabSelected="1" workbookViewId="0">
      <selection activeCell="A4" sqref="A4:F4"/>
    </sheetView>
  </sheetViews>
  <sheetFormatPr baseColWidth="10" defaultRowHeight="14.4"/>
  <cols>
    <col min="1" max="1" width="22.5546875" customWidth="1"/>
    <col min="2" max="2" width="18" customWidth="1"/>
    <col min="3" max="3" width="19.5546875" customWidth="1"/>
    <col min="4" max="4" width="17.6640625" customWidth="1"/>
    <col min="5" max="5" width="20.33203125" customWidth="1"/>
    <col min="6" max="6" width="14" customWidth="1"/>
    <col min="7" max="7" width="14.44140625" customWidth="1"/>
  </cols>
  <sheetData>
    <row r="1" spans="1:6" ht="15.6">
      <c r="A1" s="313" t="s">
        <v>72</v>
      </c>
      <c r="B1" s="313"/>
      <c r="C1" s="313"/>
      <c r="D1" s="313"/>
      <c r="E1" s="313"/>
      <c r="F1" s="313"/>
    </row>
    <row r="2" spans="1:6" ht="15.6">
      <c r="A2" s="313" t="s">
        <v>13</v>
      </c>
      <c r="B2" s="313"/>
      <c r="C2" s="313"/>
      <c r="D2" s="313"/>
      <c r="E2" s="313"/>
      <c r="F2" s="313"/>
    </row>
    <row r="3" spans="1:6" ht="15.6">
      <c r="A3" s="313" t="s">
        <v>89</v>
      </c>
      <c r="B3" s="313"/>
      <c r="C3" s="313"/>
      <c r="D3" s="313"/>
      <c r="E3" s="313"/>
      <c r="F3" s="313"/>
    </row>
    <row r="4" spans="1:6" ht="15.6">
      <c r="A4" s="313" t="s">
        <v>107</v>
      </c>
      <c r="B4" s="313"/>
      <c r="C4" s="313"/>
      <c r="D4" s="313"/>
      <c r="E4" s="313"/>
      <c r="F4" s="313"/>
    </row>
    <row r="5" spans="1:6" ht="9" customHeight="1">
      <c r="A5" s="314" t="s">
        <v>73</v>
      </c>
      <c r="B5" s="314"/>
      <c r="C5" s="314"/>
      <c r="D5" s="314"/>
      <c r="E5" s="314"/>
      <c r="F5" s="314"/>
    </row>
    <row r="6" spans="1:6" ht="34.5" customHeight="1">
      <c r="A6" s="315" t="s">
        <v>689</v>
      </c>
      <c r="B6" s="315"/>
      <c r="C6" s="315"/>
      <c r="D6" s="315"/>
      <c r="E6" s="315"/>
      <c r="F6" s="315"/>
    </row>
    <row r="7" spans="1:6" ht="131.25" customHeight="1">
      <c r="A7" s="316" t="s">
        <v>682</v>
      </c>
      <c r="B7" s="316"/>
      <c r="C7" s="316"/>
      <c r="D7" s="316"/>
      <c r="E7" s="316"/>
      <c r="F7" s="316"/>
    </row>
    <row r="8" spans="1:6" ht="4.5" customHeight="1">
      <c r="A8" s="79"/>
      <c r="B8" s="79"/>
      <c r="C8" s="79"/>
      <c r="D8" s="79"/>
      <c r="E8" s="79"/>
      <c r="F8" s="79"/>
    </row>
    <row r="9" spans="1:6" ht="20.25" customHeight="1">
      <c r="A9" s="317" t="s">
        <v>17</v>
      </c>
      <c r="B9" s="318"/>
      <c r="C9" s="318"/>
      <c r="D9" s="318"/>
      <c r="E9" s="318"/>
      <c r="F9" s="319"/>
    </row>
    <row r="10" spans="1:6" ht="24.75" customHeight="1">
      <c r="A10" s="320" t="s">
        <v>669</v>
      </c>
      <c r="B10" s="322" t="s">
        <v>18</v>
      </c>
      <c r="C10" s="323"/>
      <c r="D10" s="323"/>
      <c r="E10" s="323"/>
      <c r="F10" s="324"/>
    </row>
    <row r="11" spans="1:6" ht="15" thickBot="1">
      <c r="A11" s="321"/>
      <c r="B11" s="325" t="s">
        <v>19</v>
      </c>
      <c r="C11" s="326"/>
      <c r="D11" s="326"/>
      <c r="E11" s="326"/>
      <c r="F11" s="327"/>
    </row>
    <row r="12" spans="1:6" ht="29.25" customHeight="1" thickBot="1">
      <c r="A12" s="306" t="s">
        <v>159</v>
      </c>
      <c r="B12" s="308" t="s">
        <v>488</v>
      </c>
      <c r="C12" s="308" t="s">
        <v>7</v>
      </c>
      <c r="D12" s="310" t="s">
        <v>160</v>
      </c>
      <c r="E12" s="311"/>
      <c r="F12" s="312"/>
    </row>
    <row r="13" spans="1:6" ht="15" thickBot="1">
      <c r="A13" s="307"/>
      <c r="B13" s="309"/>
      <c r="C13" s="309"/>
      <c r="D13" s="14" t="s">
        <v>3</v>
      </c>
      <c r="E13" s="14" t="s">
        <v>4</v>
      </c>
      <c r="F13" s="14" t="s">
        <v>5</v>
      </c>
    </row>
    <row r="14" spans="1:6" ht="15" thickBot="1">
      <c r="A14" s="294">
        <v>9449</v>
      </c>
      <c r="B14" s="76" t="s">
        <v>151</v>
      </c>
      <c r="C14" s="151">
        <v>245</v>
      </c>
      <c r="D14" s="77">
        <v>4538</v>
      </c>
      <c r="E14" s="77">
        <v>3070</v>
      </c>
      <c r="F14" s="78">
        <f>SUM(D14:E14)</f>
        <v>7608</v>
      </c>
    </row>
    <row r="15" spans="1:6" ht="15" thickBot="1">
      <c r="A15" s="295"/>
      <c r="B15" s="153" t="s">
        <v>152</v>
      </c>
      <c r="C15" s="304">
        <v>248</v>
      </c>
      <c r="D15" s="125">
        <f t="shared" ref="D15:E15" si="0">+D16-D14</f>
        <v>155</v>
      </c>
      <c r="E15" s="125">
        <f t="shared" si="0"/>
        <v>98</v>
      </c>
      <c r="F15" s="125">
        <f>+F16-F14</f>
        <v>253</v>
      </c>
    </row>
    <row r="16" spans="1:6" ht="17.25" customHeight="1" thickBot="1">
      <c r="A16" s="296"/>
      <c r="B16" s="154" t="s">
        <v>26</v>
      </c>
      <c r="C16" s="305"/>
      <c r="D16" s="15">
        <v>4693</v>
      </c>
      <c r="E16" s="15">
        <v>3168</v>
      </c>
      <c r="F16" s="16">
        <v>7861</v>
      </c>
    </row>
    <row r="17" spans="1:8" ht="24.75" customHeight="1" thickBot="1">
      <c r="A17" s="297" t="s">
        <v>161</v>
      </c>
      <c r="B17" s="298"/>
      <c r="C17" s="299"/>
      <c r="D17" s="298"/>
      <c r="E17" s="298"/>
      <c r="F17" s="300"/>
    </row>
    <row r="20" spans="1:8">
      <c r="H20" s="156"/>
    </row>
    <row r="40" spans="1:5" ht="15" thickBot="1"/>
    <row r="41" spans="1:5">
      <c r="A41" s="301" t="s">
        <v>0</v>
      </c>
      <c r="B41" s="302"/>
      <c r="C41" s="302"/>
      <c r="D41" s="303"/>
    </row>
    <row r="42" spans="1:5">
      <c r="A42" s="291" t="s">
        <v>13</v>
      </c>
      <c r="B42" s="292"/>
      <c r="C42" s="292"/>
      <c r="D42" s="293"/>
    </row>
    <row r="43" spans="1:5">
      <c r="A43" s="291" t="s">
        <v>23</v>
      </c>
      <c r="B43" s="292"/>
      <c r="C43" s="292"/>
      <c r="D43" s="293"/>
    </row>
    <row r="44" spans="1:5">
      <c r="A44" s="291" t="s">
        <v>488</v>
      </c>
      <c r="B44" s="292"/>
      <c r="C44" s="292"/>
      <c r="D44" s="293"/>
    </row>
    <row r="45" spans="1:5">
      <c r="A45" s="5"/>
      <c r="B45" s="6" t="s">
        <v>153</v>
      </c>
      <c r="C45" s="8" t="s">
        <v>22</v>
      </c>
      <c r="D45" s="6" t="s">
        <v>154</v>
      </c>
      <c r="E45" s="6" t="s">
        <v>24</v>
      </c>
    </row>
    <row r="46" spans="1:5" ht="15" thickBot="1">
      <c r="A46" s="11" t="s">
        <v>488</v>
      </c>
      <c r="B46" s="17">
        <v>7608</v>
      </c>
      <c r="C46" s="18">
        <v>7861</v>
      </c>
      <c r="D46" s="126">
        <f>+E46-B46</f>
        <v>1841</v>
      </c>
      <c r="E46" s="17">
        <v>9449</v>
      </c>
    </row>
  </sheetData>
  <mergeCells count="22">
    <mergeCell ref="A12:A13"/>
    <mergeCell ref="B12:B13"/>
    <mergeCell ref="C12:C13"/>
    <mergeCell ref="D12:F12"/>
    <mergeCell ref="A1:F1"/>
    <mergeCell ref="A2:F2"/>
    <mergeCell ref="A3:F3"/>
    <mergeCell ref="A4:F4"/>
    <mergeCell ref="A5:F5"/>
    <mergeCell ref="A6:F6"/>
    <mergeCell ref="A7:F7"/>
    <mergeCell ref="A9:F9"/>
    <mergeCell ref="A10:A11"/>
    <mergeCell ref="B10:F10"/>
    <mergeCell ref="B11:F11"/>
    <mergeCell ref="A44:D44"/>
    <mergeCell ref="A14:A16"/>
    <mergeCell ref="A17:F17"/>
    <mergeCell ref="A41:D41"/>
    <mergeCell ref="A42:D42"/>
    <mergeCell ref="A43:D43"/>
    <mergeCell ref="C15:C16"/>
  </mergeCells>
  <pageMargins left="0.55118110236220474" right="0.43307086614173229" top="0.37" bottom="0.74803149606299213" header="0.31496062992125984" footer="0.31496062992125984"/>
  <pageSetup scale="83" orientation="portrait" r:id="rId1"/>
  <colBreaks count="1" manualBreakCount="1">
    <brk id="8" max="40" man="1"/>
  </colBreaks>
  <drawing r:id="rId2"/>
</worksheet>
</file>

<file path=xl/worksheets/sheet2.xml><?xml version="1.0" encoding="utf-8"?>
<worksheet xmlns="http://schemas.openxmlformats.org/spreadsheetml/2006/main" xmlns:r="http://schemas.openxmlformats.org/officeDocument/2006/relationships">
  <sheetPr codeName="Hoja10"/>
  <dimension ref="A1:F253"/>
  <sheetViews>
    <sheetView workbookViewId="0">
      <selection activeCell="B10" sqref="B10"/>
    </sheetView>
  </sheetViews>
  <sheetFormatPr baseColWidth="10" defaultRowHeight="14.4"/>
  <cols>
    <col min="2" max="2" width="81.109375" bestFit="1" customWidth="1"/>
    <col min="3" max="3" width="15.88671875" bestFit="1" customWidth="1"/>
    <col min="4" max="4" width="20.33203125" bestFit="1" customWidth="1"/>
    <col min="5" max="6" width="19.88671875" bestFit="1" customWidth="1"/>
  </cols>
  <sheetData>
    <row r="1" spans="1:6">
      <c r="A1" s="328" t="s">
        <v>0</v>
      </c>
      <c r="B1" s="328"/>
      <c r="C1" s="328"/>
      <c r="D1" s="328"/>
      <c r="E1" s="328"/>
      <c r="F1" s="328"/>
    </row>
    <row r="2" spans="1:6">
      <c r="A2" s="328" t="s">
        <v>168</v>
      </c>
      <c r="B2" s="328"/>
      <c r="C2" s="328"/>
      <c r="D2" s="328"/>
      <c r="E2" s="328"/>
      <c r="F2" s="328"/>
    </row>
    <row r="3" spans="1:6">
      <c r="A3" s="328" t="s">
        <v>120</v>
      </c>
      <c r="B3" s="328"/>
      <c r="C3" s="328"/>
      <c r="D3" s="328"/>
      <c r="E3" s="328"/>
      <c r="F3" s="328"/>
    </row>
    <row r="4" spans="1:6" ht="31.95" customHeight="1">
      <c r="A4" s="329" t="s">
        <v>683</v>
      </c>
      <c r="B4" s="329"/>
      <c r="C4" s="329"/>
      <c r="D4" s="329"/>
      <c r="E4" s="329"/>
      <c r="F4" s="329"/>
    </row>
    <row r="5" spans="1:6">
      <c r="A5" s="330" t="s">
        <v>227</v>
      </c>
      <c r="B5" s="330" t="s">
        <v>184</v>
      </c>
      <c r="C5" s="330" t="s">
        <v>137</v>
      </c>
      <c r="D5" s="330" t="s">
        <v>191</v>
      </c>
      <c r="E5" s="331" t="s">
        <v>169</v>
      </c>
      <c r="F5" s="331"/>
    </row>
    <row r="6" spans="1:6" ht="35.4" customHeight="1">
      <c r="A6" s="330"/>
      <c r="B6" s="330"/>
      <c r="C6" s="330"/>
      <c r="D6" s="330"/>
      <c r="E6" s="286" t="s">
        <v>4</v>
      </c>
      <c r="F6" s="286" t="s">
        <v>3</v>
      </c>
    </row>
    <row r="7" spans="1:6">
      <c r="A7" s="20">
        <v>1</v>
      </c>
      <c r="B7" s="20" t="s">
        <v>353</v>
      </c>
      <c r="C7" s="20" t="s">
        <v>354</v>
      </c>
      <c r="D7" s="20">
        <v>28</v>
      </c>
      <c r="E7" s="20">
        <v>8</v>
      </c>
      <c r="F7" s="20">
        <v>20</v>
      </c>
    </row>
    <row r="8" spans="1:6">
      <c r="A8" s="20">
        <v>2</v>
      </c>
      <c r="B8" s="20" t="s">
        <v>353</v>
      </c>
      <c r="C8" s="20" t="s">
        <v>355</v>
      </c>
      <c r="D8" s="20">
        <v>32</v>
      </c>
      <c r="E8" s="20">
        <v>16</v>
      </c>
      <c r="F8" s="20">
        <v>16</v>
      </c>
    </row>
    <row r="9" spans="1:6">
      <c r="A9" s="20">
        <v>3</v>
      </c>
      <c r="B9" s="20" t="s">
        <v>353</v>
      </c>
      <c r="C9" s="20" t="s">
        <v>356</v>
      </c>
      <c r="D9" s="20">
        <v>27</v>
      </c>
      <c r="E9" s="20">
        <v>15</v>
      </c>
      <c r="F9" s="20">
        <v>12</v>
      </c>
    </row>
    <row r="10" spans="1:6">
      <c r="A10" s="20">
        <v>4</v>
      </c>
      <c r="B10" s="20" t="s">
        <v>357</v>
      </c>
      <c r="C10" s="20" t="s">
        <v>358</v>
      </c>
      <c r="D10" s="20">
        <v>11</v>
      </c>
      <c r="E10" s="20">
        <v>7</v>
      </c>
      <c r="F10" s="20">
        <v>4</v>
      </c>
    </row>
    <row r="11" spans="1:6">
      <c r="A11" s="20">
        <v>5</v>
      </c>
      <c r="B11" s="20" t="s">
        <v>357</v>
      </c>
      <c r="C11" s="20" t="s">
        <v>513</v>
      </c>
      <c r="D11" s="20">
        <v>30</v>
      </c>
      <c r="E11" s="20">
        <v>11</v>
      </c>
      <c r="F11" s="20">
        <v>19</v>
      </c>
    </row>
    <row r="12" spans="1:6">
      <c r="A12" s="20">
        <v>6</v>
      </c>
      <c r="B12" s="20" t="s">
        <v>357</v>
      </c>
      <c r="C12" s="20" t="s">
        <v>511</v>
      </c>
      <c r="D12" s="20">
        <v>17</v>
      </c>
      <c r="E12" s="20">
        <v>8</v>
      </c>
      <c r="F12" s="20">
        <v>9</v>
      </c>
    </row>
    <row r="13" spans="1:6">
      <c r="A13" s="20">
        <v>7</v>
      </c>
      <c r="B13" s="20" t="s">
        <v>357</v>
      </c>
      <c r="C13" s="20" t="s">
        <v>359</v>
      </c>
      <c r="D13" s="20">
        <v>14</v>
      </c>
      <c r="E13" s="20">
        <v>1</v>
      </c>
      <c r="F13" s="20">
        <v>13</v>
      </c>
    </row>
    <row r="14" spans="1:6">
      <c r="A14" s="20">
        <v>8</v>
      </c>
      <c r="B14" s="20" t="s">
        <v>357</v>
      </c>
      <c r="C14" s="20" t="s">
        <v>496</v>
      </c>
      <c r="D14" s="20">
        <v>2</v>
      </c>
      <c r="E14" s="20">
        <v>0</v>
      </c>
      <c r="F14" s="20">
        <v>2</v>
      </c>
    </row>
    <row r="15" spans="1:6">
      <c r="A15" s="20">
        <v>9</v>
      </c>
      <c r="B15" s="20" t="s">
        <v>360</v>
      </c>
      <c r="C15" s="20" t="s">
        <v>600</v>
      </c>
      <c r="D15" s="20">
        <v>28</v>
      </c>
      <c r="E15" s="20">
        <v>10</v>
      </c>
      <c r="F15" s="20">
        <v>18</v>
      </c>
    </row>
    <row r="16" spans="1:6">
      <c r="A16" s="20">
        <v>10</v>
      </c>
      <c r="B16" s="20" t="s">
        <v>360</v>
      </c>
      <c r="C16" s="20" t="s">
        <v>361</v>
      </c>
      <c r="D16" s="20">
        <v>32</v>
      </c>
      <c r="E16" s="20">
        <v>11</v>
      </c>
      <c r="F16" s="20">
        <v>21</v>
      </c>
    </row>
    <row r="17" spans="1:6">
      <c r="A17" s="20">
        <v>11</v>
      </c>
      <c r="B17" s="20" t="s">
        <v>360</v>
      </c>
      <c r="C17" s="20" t="s">
        <v>575</v>
      </c>
      <c r="D17" s="20">
        <v>19</v>
      </c>
      <c r="E17" s="20">
        <v>4</v>
      </c>
      <c r="F17" s="20">
        <v>15</v>
      </c>
    </row>
    <row r="18" spans="1:6">
      <c r="A18" s="20">
        <v>12</v>
      </c>
      <c r="B18" s="20" t="s">
        <v>564</v>
      </c>
      <c r="C18" s="20" t="s">
        <v>594</v>
      </c>
      <c r="D18" s="20">
        <v>68</v>
      </c>
      <c r="E18" s="20">
        <v>28</v>
      </c>
      <c r="F18" s="20">
        <v>40</v>
      </c>
    </row>
    <row r="19" spans="1:6">
      <c r="A19" s="20">
        <v>13</v>
      </c>
      <c r="B19" s="20" t="s">
        <v>564</v>
      </c>
      <c r="C19" s="20" t="s">
        <v>577</v>
      </c>
      <c r="D19" s="20">
        <v>71</v>
      </c>
      <c r="E19" s="20">
        <v>29</v>
      </c>
      <c r="F19" s="20">
        <v>42</v>
      </c>
    </row>
    <row r="20" spans="1:6">
      <c r="A20" s="20">
        <v>14</v>
      </c>
      <c r="B20" s="20" t="s">
        <v>564</v>
      </c>
      <c r="C20" s="20" t="s">
        <v>571</v>
      </c>
      <c r="D20" s="20">
        <v>69</v>
      </c>
      <c r="E20" s="20">
        <v>22</v>
      </c>
      <c r="F20" s="20">
        <v>47</v>
      </c>
    </row>
    <row r="21" spans="1:6">
      <c r="A21" s="20">
        <v>15</v>
      </c>
      <c r="B21" s="20" t="s">
        <v>564</v>
      </c>
      <c r="C21" s="20" t="s">
        <v>565</v>
      </c>
      <c r="D21" s="20">
        <v>25</v>
      </c>
      <c r="E21" s="20">
        <v>24</v>
      </c>
      <c r="F21" s="20">
        <v>1</v>
      </c>
    </row>
    <row r="22" spans="1:6">
      <c r="A22" s="20">
        <v>16</v>
      </c>
      <c r="B22" s="20" t="s">
        <v>564</v>
      </c>
      <c r="C22" s="20" t="s">
        <v>596</v>
      </c>
      <c r="D22" s="20">
        <v>43</v>
      </c>
      <c r="E22" s="20">
        <v>24</v>
      </c>
      <c r="F22" s="20">
        <v>19</v>
      </c>
    </row>
    <row r="23" spans="1:6">
      <c r="A23" s="20">
        <v>17</v>
      </c>
      <c r="B23" s="20" t="s">
        <v>647</v>
      </c>
      <c r="C23" s="20" t="s">
        <v>648</v>
      </c>
      <c r="D23" s="20">
        <v>46</v>
      </c>
      <c r="E23" s="20">
        <v>19</v>
      </c>
      <c r="F23" s="20">
        <v>27</v>
      </c>
    </row>
    <row r="24" spans="1:6">
      <c r="A24" s="20">
        <v>18</v>
      </c>
      <c r="B24" s="20" t="s">
        <v>243</v>
      </c>
      <c r="C24" s="20" t="s">
        <v>244</v>
      </c>
      <c r="D24" s="20">
        <v>45</v>
      </c>
      <c r="E24" s="20">
        <v>19</v>
      </c>
      <c r="F24" s="20">
        <v>26</v>
      </c>
    </row>
    <row r="25" spans="1:6">
      <c r="A25" s="20">
        <v>19</v>
      </c>
      <c r="B25" s="20" t="s">
        <v>653</v>
      </c>
      <c r="C25" s="20" t="s">
        <v>654</v>
      </c>
      <c r="D25" s="20">
        <v>32</v>
      </c>
      <c r="E25" s="20">
        <v>9</v>
      </c>
      <c r="F25" s="20">
        <v>23</v>
      </c>
    </row>
    <row r="26" spans="1:6">
      <c r="A26" s="20">
        <v>20</v>
      </c>
      <c r="B26" s="20" t="s">
        <v>142</v>
      </c>
      <c r="C26" s="20" t="s">
        <v>362</v>
      </c>
      <c r="D26" s="20">
        <v>28</v>
      </c>
      <c r="E26" s="20">
        <v>15</v>
      </c>
      <c r="F26" s="20">
        <v>13</v>
      </c>
    </row>
    <row r="27" spans="1:6">
      <c r="A27" s="20">
        <v>21</v>
      </c>
      <c r="B27" s="20" t="s">
        <v>142</v>
      </c>
      <c r="C27" s="20" t="s">
        <v>228</v>
      </c>
      <c r="D27" s="20">
        <v>23</v>
      </c>
      <c r="E27" s="20">
        <v>13</v>
      </c>
      <c r="F27" s="20">
        <v>10</v>
      </c>
    </row>
    <row r="28" spans="1:6">
      <c r="A28" s="20">
        <v>22</v>
      </c>
      <c r="B28" s="20" t="s">
        <v>142</v>
      </c>
      <c r="C28" s="20" t="s">
        <v>245</v>
      </c>
      <c r="D28" s="20">
        <v>24</v>
      </c>
      <c r="E28" s="20">
        <v>12</v>
      </c>
      <c r="F28" s="20">
        <v>12</v>
      </c>
    </row>
    <row r="29" spans="1:6">
      <c r="A29" s="20">
        <v>23</v>
      </c>
      <c r="B29" s="20" t="s">
        <v>142</v>
      </c>
      <c r="C29" s="20" t="s">
        <v>246</v>
      </c>
      <c r="D29" s="20">
        <v>27</v>
      </c>
      <c r="E29" s="20">
        <v>10</v>
      </c>
      <c r="F29" s="20">
        <v>17</v>
      </c>
    </row>
    <row r="30" spans="1:6">
      <c r="A30" s="20">
        <v>24</v>
      </c>
      <c r="B30" s="20" t="s">
        <v>142</v>
      </c>
      <c r="C30" s="20" t="s">
        <v>247</v>
      </c>
      <c r="D30" s="20">
        <v>27</v>
      </c>
      <c r="E30" s="20">
        <v>10</v>
      </c>
      <c r="F30" s="20">
        <v>17</v>
      </c>
    </row>
    <row r="31" spans="1:6">
      <c r="A31" s="20">
        <v>25</v>
      </c>
      <c r="B31" s="20" t="s">
        <v>142</v>
      </c>
      <c r="C31" s="20" t="s">
        <v>363</v>
      </c>
      <c r="D31" s="20">
        <v>25</v>
      </c>
      <c r="E31" s="20">
        <v>10</v>
      </c>
      <c r="F31" s="20">
        <v>15</v>
      </c>
    </row>
    <row r="32" spans="1:6">
      <c r="A32" s="20">
        <v>26</v>
      </c>
      <c r="B32" s="20" t="s">
        <v>142</v>
      </c>
      <c r="C32" s="20" t="s">
        <v>364</v>
      </c>
      <c r="D32" s="20">
        <v>29</v>
      </c>
      <c r="E32" s="20">
        <v>14</v>
      </c>
      <c r="F32" s="20">
        <v>15</v>
      </c>
    </row>
    <row r="33" spans="1:6">
      <c r="A33" s="20">
        <v>27</v>
      </c>
      <c r="B33" s="20" t="s">
        <v>142</v>
      </c>
      <c r="C33" s="20" t="s">
        <v>365</v>
      </c>
      <c r="D33" s="20">
        <v>32</v>
      </c>
      <c r="E33" s="20">
        <v>23</v>
      </c>
      <c r="F33" s="20">
        <v>9</v>
      </c>
    </row>
    <row r="34" spans="1:6">
      <c r="A34" s="20">
        <v>28</v>
      </c>
      <c r="B34" s="20" t="s">
        <v>142</v>
      </c>
      <c r="C34" s="20" t="s">
        <v>662</v>
      </c>
      <c r="D34" s="20">
        <v>26</v>
      </c>
      <c r="E34" s="20">
        <v>13</v>
      </c>
      <c r="F34" s="20">
        <v>13</v>
      </c>
    </row>
    <row r="35" spans="1:6">
      <c r="A35" s="20">
        <v>29</v>
      </c>
      <c r="B35" s="20" t="s">
        <v>142</v>
      </c>
      <c r="C35" s="20" t="s">
        <v>366</v>
      </c>
      <c r="D35" s="20">
        <v>29</v>
      </c>
      <c r="E35" s="20">
        <v>10</v>
      </c>
      <c r="F35" s="20">
        <v>19</v>
      </c>
    </row>
    <row r="36" spans="1:6">
      <c r="A36" s="20">
        <v>30</v>
      </c>
      <c r="B36" s="20" t="s">
        <v>142</v>
      </c>
      <c r="C36" s="20" t="s">
        <v>367</v>
      </c>
      <c r="D36" s="20">
        <v>34</v>
      </c>
      <c r="E36" s="20">
        <v>14</v>
      </c>
      <c r="F36" s="20">
        <v>20</v>
      </c>
    </row>
    <row r="37" spans="1:6">
      <c r="A37" s="20">
        <v>31</v>
      </c>
      <c r="B37" s="20" t="s">
        <v>142</v>
      </c>
      <c r="C37" s="20" t="s">
        <v>368</v>
      </c>
      <c r="D37" s="20">
        <v>28</v>
      </c>
      <c r="E37" s="20">
        <v>14</v>
      </c>
      <c r="F37" s="20">
        <v>14</v>
      </c>
    </row>
    <row r="38" spans="1:6">
      <c r="A38" s="20">
        <v>32</v>
      </c>
      <c r="B38" s="20" t="s">
        <v>142</v>
      </c>
      <c r="C38" s="20" t="s">
        <v>618</v>
      </c>
      <c r="D38" s="20">
        <v>20</v>
      </c>
      <c r="E38" s="20">
        <v>10</v>
      </c>
      <c r="F38" s="20">
        <v>10</v>
      </c>
    </row>
    <row r="39" spans="1:6">
      <c r="A39" s="20">
        <v>33</v>
      </c>
      <c r="B39" s="20" t="s">
        <v>142</v>
      </c>
      <c r="C39" s="20" t="s">
        <v>369</v>
      </c>
      <c r="D39" s="20">
        <v>30</v>
      </c>
      <c r="E39" s="20">
        <v>13</v>
      </c>
      <c r="F39" s="20">
        <v>17</v>
      </c>
    </row>
    <row r="40" spans="1:6">
      <c r="A40" s="20">
        <v>34</v>
      </c>
      <c r="B40" s="20" t="s">
        <v>142</v>
      </c>
      <c r="C40" s="20" t="s">
        <v>370</v>
      </c>
      <c r="D40" s="20">
        <v>25</v>
      </c>
      <c r="E40" s="20">
        <v>13</v>
      </c>
      <c r="F40" s="20">
        <v>12</v>
      </c>
    </row>
    <row r="41" spans="1:6">
      <c r="A41" s="20">
        <v>35</v>
      </c>
      <c r="B41" s="20" t="s">
        <v>142</v>
      </c>
      <c r="C41" s="20" t="s">
        <v>562</v>
      </c>
      <c r="D41" s="20">
        <v>32</v>
      </c>
      <c r="E41" s="20">
        <v>24</v>
      </c>
      <c r="F41" s="20">
        <v>8</v>
      </c>
    </row>
    <row r="42" spans="1:6">
      <c r="A42" s="20">
        <v>36</v>
      </c>
      <c r="B42" s="20" t="s">
        <v>142</v>
      </c>
      <c r="C42" s="20" t="s">
        <v>663</v>
      </c>
      <c r="D42" s="20">
        <v>21</v>
      </c>
      <c r="E42" s="20">
        <v>11</v>
      </c>
      <c r="F42" s="20">
        <v>10</v>
      </c>
    </row>
    <row r="43" spans="1:6">
      <c r="A43" s="20">
        <v>37</v>
      </c>
      <c r="B43" s="20" t="s">
        <v>142</v>
      </c>
      <c r="C43" s="20" t="s">
        <v>619</v>
      </c>
      <c r="D43" s="20">
        <v>32</v>
      </c>
      <c r="E43" s="20">
        <v>19</v>
      </c>
      <c r="F43" s="20">
        <v>13</v>
      </c>
    </row>
    <row r="44" spans="1:6">
      <c r="A44" s="20">
        <v>38</v>
      </c>
      <c r="B44" s="20" t="s">
        <v>142</v>
      </c>
      <c r="C44" s="20" t="s">
        <v>603</v>
      </c>
      <c r="D44" s="20">
        <v>25</v>
      </c>
      <c r="E44" s="20">
        <v>8</v>
      </c>
      <c r="F44" s="20">
        <v>17</v>
      </c>
    </row>
    <row r="45" spans="1:6">
      <c r="A45" s="20">
        <v>39</v>
      </c>
      <c r="B45" s="20" t="s">
        <v>142</v>
      </c>
      <c r="C45" s="20" t="s">
        <v>664</v>
      </c>
      <c r="D45" s="20">
        <v>27</v>
      </c>
      <c r="E45" s="20">
        <v>14</v>
      </c>
      <c r="F45" s="20">
        <v>13</v>
      </c>
    </row>
    <row r="46" spans="1:6">
      <c r="A46" s="20">
        <v>40</v>
      </c>
      <c r="B46" s="20" t="s">
        <v>189</v>
      </c>
      <c r="C46" s="20" t="s">
        <v>502</v>
      </c>
      <c r="D46" s="20">
        <v>17</v>
      </c>
      <c r="E46" s="20">
        <v>8</v>
      </c>
      <c r="F46" s="20">
        <v>9</v>
      </c>
    </row>
    <row r="47" spans="1:6">
      <c r="A47" s="20">
        <v>41</v>
      </c>
      <c r="B47" s="20" t="s">
        <v>331</v>
      </c>
      <c r="C47" s="20" t="s">
        <v>665</v>
      </c>
      <c r="D47" s="20">
        <v>15</v>
      </c>
      <c r="E47" s="20">
        <v>7</v>
      </c>
      <c r="F47" s="20">
        <v>8</v>
      </c>
    </row>
    <row r="48" spans="1:6">
      <c r="A48" s="20">
        <v>42</v>
      </c>
      <c r="B48" s="20" t="s">
        <v>331</v>
      </c>
      <c r="C48" s="20" t="s">
        <v>510</v>
      </c>
      <c r="D48" s="20">
        <v>15</v>
      </c>
      <c r="E48" s="20">
        <v>3</v>
      </c>
      <c r="F48" s="20">
        <v>12</v>
      </c>
    </row>
    <row r="49" spans="1:6">
      <c r="A49" s="20">
        <v>43</v>
      </c>
      <c r="B49" s="20" t="s">
        <v>144</v>
      </c>
      <c r="C49" s="20" t="s">
        <v>203</v>
      </c>
      <c r="D49" s="20">
        <v>20</v>
      </c>
      <c r="E49" s="20">
        <v>7</v>
      </c>
      <c r="F49" s="20">
        <v>13</v>
      </c>
    </row>
    <row r="50" spans="1:6">
      <c r="A50" s="20">
        <v>44</v>
      </c>
      <c r="B50" s="20" t="s">
        <v>144</v>
      </c>
      <c r="C50" s="20" t="s">
        <v>229</v>
      </c>
      <c r="D50" s="20">
        <v>18</v>
      </c>
      <c r="E50" s="20">
        <v>9</v>
      </c>
      <c r="F50" s="20">
        <v>9</v>
      </c>
    </row>
    <row r="51" spans="1:6">
      <c r="A51" s="20">
        <v>45</v>
      </c>
      <c r="B51" s="20" t="s">
        <v>144</v>
      </c>
      <c r="C51" s="20" t="s">
        <v>248</v>
      </c>
      <c r="D51" s="20">
        <v>16</v>
      </c>
      <c r="E51" s="20">
        <v>7</v>
      </c>
      <c r="F51" s="20">
        <v>9</v>
      </c>
    </row>
    <row r="52" spans="1:6">
      <c r="A52" s="20">
        <v>46</v>
      </c>
      <c r="B52" s="20" t="s">
        <v>144</v>
      </c>
      <c r="C52" s="20" t="s">
        <v>371</v>
      </c>
      <c r="D52" s="20">
        <v>13</v>
      </c>
      <c r="E52" s="20">
        <v>5</v>
      </c>
      <c r="F52" s="20">
        <v>8</v>
      </c>
    </row>
    <row r="53" spans="1:6">
      <c r="A53" s="20">
        <v>47</v>
      </c>
      <c r="B53" s="20" t="s">
        <v>144</v>
      </c>
      <c r="C53" s="20" t="s">
        <v>372</v>
      </c>
      <c r="D53" s="20">
        <v>19</v>
      </c>
      <c r="E53" s="20">
        <v>5</v>
      </c>
      <c r="F53" s="20">
        <v>14</v>
      </c>
    </row>
    <row r="54" spans="1:6">
      <c r="A54" s="20">
        <v>48</v>
      </c>
      <c r="B54" s="20" t="s">
        <v>144</v>
      </c>
      <c r="C54" s="20" t="s">
        <v>373</v>
      </c>
      <c r="D54" s="20">
        <v>17</v>
      </c>
      <c r="E54" s="20">
        <v>3</v>
      </c>
      <c r="F54" s="20">
        <v>14</v>
      </c>
    </row>
    <row r="55" spans="1:6">
      <c r="A55" s="20">
        <v>49</v>
      </c>
      <c r="B55" s="20" t="s">
        <v>144</v>
      </c>
      <c r="C55" s="20" t="s">
        <v>500</v>
      </c>
      <c r="D55" s="20">
        <v>23</v>
      </c>
      <c r="E55" s="20">
        <v>8</v>
      </c>
      <c r="F55" s="20">
        <v>15</v>
      </c>
    </row>
    <row r="56" spans="1:6">
      <c r="A56" s="20">
        <v>50</v>
      </c>
      <c r="B56" s="20" t="s">
        <v>249</v>
      </c>
      <c r="C56" s="20" t="s">
        <v>250</v>
      </c>
      <c r="D56" s="20">
        <v>24</v>
      </c>
      <c r="E56" s="20">
        <v>7</v>
      </c>
      <c r="F56" s="20">
        <v>17</v>
      </c>
    </row>
    <row r="57" spans="1:6">
      <c r="A57" s="20">
        <v>51</v>
      </c>
      <c r="B57" s="20" t="s">
        <v>251</v>
      </c>
      <c r="C57" s="20" t="s">
        <v>252</v>
      </c>
      <c r="D57" s="20">
        <v>19</v>
      </c>
      <c r="E57" s="20">
        <v>5</v>
      </c>
      <c r="F57" s="20">
        <v>14</v>
      </c>
    </row>
    <row r="58" spans="1:6">
      <c r="A58" s="20">
        <v>52</v>
      </c>
      <c r="B58" s="20" t="s">
        <v>253</v>
      </c>
      <c r="C58" s="20" t="s">
        <v>254</v>
      </c>
      <c r="D58" s="20">
        <v>24</v>
      </c>
      <c r="E58" s="20">
        <v>6</v>
      </c>
      <c r="F58" s="20">
        <v>18</v>
      </c>
    </row>
    <row r="59" spans="1:6">
      <c r="A59" s="20">
        <v>53</v>
      </c>
      <c r="B59" s="20" t="s">
        <v>553</v>
      </c>
      <c r="C59" s="20" t="s">
        <v>554</v>
      </c>
      <c r="D59" s="20">
        <v>34</v>
      </c>
      <c r="E59" s="20">
        <v>15</v>
      </c>
      <c r="F59" s="20">
        <v>19</v>
      </c>
    </row>
    <row r="60" spans="1:6">
      <c r="A60" s="20">
        <v>54</v>
      </c>
      <c r="B60" s="20" t="s">
        <v>146</v>
      </c>
      <c r="C60" s="20" t="s">
        <v>197</v>
      </c>
      <c r="D60" s="20">
        <v>16</v>
      </c>
      <c r="E60" s="20">
        <v>5</v>
      </c>
      <c r="F60" s="20">
        <v>11</v>
      </c>
    </row>
    <row r="61" spans="1:6">
      <c r="A61" s="20">
        <v>55</v>
      </c>
      <c r="B61" s="20" t="s">
        <v>146</v>
      </c>
      <c r="C61" s="20" t="s">
        <v>374</v>
      </c>
      <c r="D61" s="20">
        <v>19</v>
      </c>
      <c r="E61" s="20">
        <v>11</v>
      </c>
      <c r="F61" s="20">
        <v>8</v>
      </c>
    </row>
    <row r="62" spans="1:6">
      <c r="A62" s="20">
        <v>56</v>
      </c>
      <c r="B62" s="20" t="s">
        <v>146</v>
      </c>
      <c r="C62" s="20" t="s">
        <v>549</v>
      </c>
      <c r="D62" s="20">
        <v>27</v>
      </c>
      <c r="E62" s="20">
        <v>11</v>
      </c>
      <c r="F62" s="20">
        <v>16</v>
      </c>
    </row>
    <row r="63" spans="1:6">
      <c r="A63" s="20">
        <v>57</v>
      </c>
      <c r="B63" s="20" t="s">
        <v>146</v>
      </c>
      <c r="C63" s="20" t="s">
        <v>581</v>
      </c>
      <c r="D63" s="20">
        <v>14</v>
      </c>
      <c r="E63" s="20">
        <v>7</v>
      </c>
      <c r="F63" s="20">
        <v>7</v>
      </c>
    </row>
    <row r="64" spans="1:6">
      <c r="A64" s="20">
        <v>58</v>
      </c>
      <c r="B64" s="20" t="s">
        <v>375</v>
      </c>
      <c r="C64" s="20" t="s">
        <v>376</v>
      </c>
      <c r="D64" s="20">
        <v>27</v>
      </c>
      <c r="E64" s="20">
        <v>10</v>
      </c>
      <c r="F64" s="20">
        <v>17</v>
      </c>
    </row>
    <row r="65" spans="1:6">
      <c r="A65" s="20">
        <v>59</v>
      </c>
      <c r="B65" s="20" t="s">
        <v>592</v>
      </c>
      <c r="C65" s="20" t="s">
        <v>593</v>
      </c>
      <c r="D65" s="20">
        <v>17</v>
      </c>
      <c r="E65" s="20">
        <v>5</v>
      </c>
      <c r="F65" s="20">
        <v>12</v>
      </c>
    </row>
    <row r="66" spans="1:6">
      <c r="A66" s="20">
        <v>60</v>
      </c>
      <c r="B66" s="20" t="s">
        <v>534</v>
      </c>
      <c r="C66" s="20" t="s">
        <v>535</v>
      </c>
      <c r="D66" s="20">
        <v>25</v>
      </c>
      <c r="E66" s="20">
        <v>9</v>
      </c>
      <c r="F66" s="20">
        <v>16</v>
      </c>
    </row>
    <row r="67" spans="1:6">
      <c r="A67" s="20">
        <v>61</v>
      </c>
      <c r="B67" s="20" t="s">
        <v>255</v>
      </c>
      <c r="C67" s="20" t="s">
        <v>256</v>
      </c>
      <c r="D67" s="20">
        <v>22</v>
      </c>
      <c r="E67" s="20">
        <v>6</v>
      </c>
      <c r="F67" s="20">
        <v>16</v>
      </c>
    </row>
    <row r="68" spans="1:6">
      <c r="A68" s="20">
        <v>62</v>
      </c>
      <c r="B68" s="20" t="s">
        <v>257</v>
      </c>
      <c r="C68" s="20" t="s">
        <v>498</v>
      </c>
      <c r="D68" s="20">
        <v>10</v>
      </c>
      <c r="E68" s="20">
        <v>2</v>
      </c>
      <c r="F68" s="20">
        <v>8</v>
      </c>
    </row>
    <row r="69" spans="1:6">
      <c r="A69" s="20">
        <v>63</v>
      </c>
      <c r="B69" s="20" t="s">
        <v>257</v>
      </c>
      <c r="C69" s="20" t="s">
        <v>258</v>
      </c>
      <c r="D69" s="20">
        <v>16</v>
      </c>
      <c r="E69" s="20">
        <v>7</v>
      </c>
      <c r="F69" s="20">
        <v>9</v>
      </c>
    </row>
    <row r="70" spans="1:6">
      <c r="A70" s="20">
        <v>64</v>
      </c>
      <c r="B70" s="20" t="s">
        <v>257</v>
      </c>
      <c r="C70" s="20" t="s">
        <v>259</v>
      </c>
      <c r="D70" s="20">
        <v>7</v>
      </c>
      <c r="E70" s="20">
        <v>2</v>
      </c>
      <c r="F70" s="20">
        <v>5</v>
      </c>
    </row>
    <row r="71" spans="1:6">
      <c r="A71" s="20">
        <v>65</v>
      </c>
      <c r="B71" s="20" t="s">
        <v>257</v>
      </c>
      <c r="C71" s="20" t="s">
        <v>377</v>
      </c>
      <c r="D71" s="20">
        <v>10</v>
      </c>
      <c r="E71" s="20">
        <v>4</v>
      </c>
      <c r="F71" s="20">
        <v>6</v>
      </c>
    </row>
    <row r="72" spans="1:6">
      <c r="A72" s="20">
        <v>66</v>
      </c>
      <c r="B72" s="20" t="s">
        <v>257</v>
      </c>
      <c r="C72" s="20" t="s">
        <v>537</v>
      </c>
      <c r="D72" s="20">
        <v>12</v>
      </c>
      <c r="E72" s="20">
        <v>4</v>
      </c>
      <c r="F72" s="20">
        <v>8</v>
      </c>
    </row>
    <row r="73" spans="1:6">
      <c r="A73" s="20">
        <v>67</v>
      </c>
      <c r="B73" s="20" t="s">
        <v>378</v>
      </c>
      <c r="C73" s="20" t="s">
        <v>379</v>
      </c>
      <c r="D73" s="20">
        <v>27</v>
      </c>
      <c r="E73" s="20">
        <v>9</v>
      </c>
      <c r="F73" s="20">
        <v>18</v>
      </c>
    </row>
    <row r="74" spans="1:6">
      <c r="A74" s="20">
        <v>68</v>
      </c>
      <c r="B74" s="20" t="s">
        <v>378</v>
      </c>
      <c r="C74" s="20" t="s">
        <v>380</v>
      </c>
      <c r="D74" s="20">
        <v>20</v>
      </c>
      <c r="E74" s="20">
        <v>8</v>
      </c>
      <c r="F74" s="20">
        <v>12</v>
      </c>
    </row>
    <row r="75" spans="1:6">
      <c r="A75" s="20">
        <v>69</v>
      </c>
      <c r="B75" s="20" t="s">
        <v>378</v>
      </c>
      <c r="C75" s="20" t="s">
        <v>381</v>
      </c>
      <c r="D75" s="20">
        <v>25</v>
      </c>
      <c r="E75" s="20">
        <v>6</v>
      </c>
      <c r="F75" s="20">
        <v>19</v>
      </c>
    </row>
    <row r="76" spans="1:6">
      <c r="A76" s="20">
        <v>70</v>
      </c>
      <c r="B76" s="20" t="s">
        <v>378</v>
      </c>
      <c r="C76" s="20" t="s">
        <v>533</v>
      </c>
      <c r="D76" s="20">
        <v>15</v>
      </c>
      <c r="E76" s="20">
        <v>1</v>
      </c>
      <c r="F76" s="20">
        <v>14</v>
      </c>
    </row>
    <row r="77" spans="1:6">
      <c r="A77" s="20">
        <v>71</v>
      </c>
      <c r="B77" s="20" t="s">
        <v>378</v>
      </c>
      <c r="C77" s="20" t="s">
        <v>558</v>
      </c>
      <c r="D77" s="20">
        <v>33</v>
      </c>
      <c r="E77" s="20">
        <v>7</v>
      </c>
      <c r="F77" s="20">
        <v>26</v>
      </c>
    </row>
    <row r="78" spans="1:6">
      <c r="A78" s="20">
        <v>72</v>
      </c>
      <c r="B78" s="20" t="s">
        <v>378</v>
      </c>
      <c r="C78" s="20" t="s">
        <v>555</v>
      </c>
      <c r="D78" s="20">
        <v>23</v>
      </c>
      <c r="E78" s="20">
        <v>9</v>
      </c>
      <c r="F78" s="20">
        <v>14</v>
      </c>
    </row>
    <row r="79" spans="1:6">
      <c r="A79" s="20">
        <v>73</v>
      </c>
      <c r="B79" s="20" t="s">
        <v>378</v>
      </c>
      <c r="C79" s="20" t="s">
        <v>532</v>
      </c>
      <c r="D79" s="20">
        <v>12</v>
      </c>
      <c r="E79" s="20">
        <v>2</v>
      </c>
      <c r="F79" s="20">
        <v>10</v>
      </c>
    </row>
    <row r="80" spans="1:6">
      <c r="A80" s="20">
        <v>74</v>
      </c>
      <c r="B80" s="20" t="s">
        <v>378</v>
      </c>
      <c r="C80" s="20" t="s">
        <v>543</v>
      </c>
      <c r="D80" s="20">
        <v>19</v>
      </c>
      <c r="E80" s="20">
        <v>10</v>
      </c>
      <c r="F80" s="20">
        <v>9</v>
      </c>
    </row>
    <row r="81" spans="1:6">
      <c r="A81" s="20">
        <v>75</v>
      </c>
      <c r="B81" s="20" t="s">
        <v>378</v>
      </c>
      <c r="C81" s="20" t="s">
        <v>552</v>
      </c>
      <c r="D81" s="20">
        <v>17</v>
      </c>
      <c r="E81" s="20">
        <v>9</v>
      </c>
      <c r="F81" s="20">
        <v>8</v>
      </c>
    </row>
    <row r="82" spans="1:6">
      <c r="A82" s="20">
        <v>76</v>
      </c>
      <c r="B82" s="20" t="s">
        <v>378</v>
      </c>
      <c r="C82" s="20" t="s">
        <v>580</v>
      </c>
      <c r="D82" s="20">
        <v>30</v>
      </c>
      <c r="E82" s="20">
        <v>10</v>
      </c>
      <c r="F82" s="20">
        <v>20</v>
      </c>
    </row>
    <row r="83" spans="1:6">
      <c r="A83" s="20">
        <v>77</v>
      </c>
      <c r="B83" s="20" t="s">
        <v>378</v>
      </c>
      <c r="C83" s="20" t="s">
        <v>583</v>
      </c>
      <c r="D83" s="20">
        <v>27</v>
      </c>
      <c r="E83" s="20">
        <v>11</v>
      </c>
      <c r="F83" s="20">
        <v>16</v>
      </c>
    </row>
    <row r="84" spans="1:6">
      <c r="A84" s="20">
        <v>78</v>
      </c>
      <c r="B84" s="20" t="s">
        <v>378</v>
      </c>
      <c r="C84" s="20" t="s">
        <v>579</v>
      </c>
      <c r="D84" s="20">
        <v>29</v>
      </c>
      <c r="E84" s="20">
        <v>8</v>
      </c>
      <c r="F84" s="20">
        <v>21</v>
      </c>
    </row>
    <row r="85" spans="1:6">
      <c r="A85" s="20">
        <v>79</v>
      </c>
      <c r="B85" s="20" t="s">
        <v>260</v>
      </c>
      <c r="C85" s="20" t="s">
        <v>261</v>
      </c>
      <c r="D85" s="20">
        <v>17</v>
      </c>
      <c r="E85" s="20">
        <v>9</v>
      </c>
      <c r="F85" s="20">
        <v>8</v>
      </c>
    </row>
    <row r="86" spans="1:6">
      <c r="A86" s="20">
        <v>80</v>
      </c>
      <c r="B86" s="20" t="s">
        <v>260</v>
      </c>
      <c r="C86" s="20" t="s">
        <v>262</v>
      </c>
      <c r="D86" s="20">
        <v>23</v>
      </c>
      <c r="E86" s="20">
        <v>7</v>
      </c>
      <c r="F86" s="20">
        <v>16</v>
      </c>
    </row>
    <row r="87" spans="1:6">
      <c r="A87" s="20">
        <v>81</v>
      </c>
      <c r="B87" s="20" t="s">
        <v>260</v>
      </c>
      <c r="C87" s="20" t="s">
        <v>382</v>
      </c>
      <c r="D87" s="20">
        <v>7</v>
      </c>
      <c r="E87" s="20">
        <v>2</v>
      </c>
      <c r="F87" s="20">
        <v>5</v>
      </c>
    </row>
    <row r="88" spans="1:6">
      <c r="A88" s="20">
        <v>82</v>
      </c>
      <c r="B88" s="20" t="s">
        <v>260</v>
      </c>
      <c r="C88" s="20" t="s">
        <v>541</v>
      </c>
      <c r="D88" s="20">
        <v>17</v>
      </c>
      <c r="E88" s="20">
        <v>5</v>
      </c>
      <c r="F88" s="20">
        <v>12</v>
      </c>
    </row>
    <row r="89" spans="1:6">
      <c r="A89" s="20">
        <v>83</v>
      </c>
      <c r="B89" s="20" t="s">
        <v>165</v>
      </c>
      <c r="C89" s="20" t="s">
        <v>215</v>
      </c>
      <c r="D89" s="20">
        <v>32</v>
      </c>
      <c r="E89" s="20">
        <v>4</v>
      </c>
      <c r="F89" s="20">
        <v>28</v>
      </c>
    </row>
    <row r="90" spans="1:6">
      <c r="A90" s="20">
        <v>84</v>
      </c>
      <c r="B90" s="20" t="s">
        <v>166</v>
      </c>
      <c r="C90" s="20" t="s">
        <v>560</v>
      </c>
      <c r="D90" s="20">
        <v>10</v>
      </c>
      <c r="E90" s="20">
        <v>4</v>
      </c>
      <c r="F90" s="20">
        <v>6</v>
      </c>
    </row>
    <row r="91" spans="1:6">
      <c r="A91" s="20">
        <v>85</v>
      </c>
      <c r="B91" s="20" t="s">
        <v>172</v>
      </c>
      <c r="C91" s="20" t="s">
        <v>221</v>
      </c>
      <c r="D91" s="20">
        <v>22</v>
      </c>
      <c r="E91" s="20">
        <v>3</v>
      </c>
      <c r="F91" s="20">
        <v>19</v>
      </c>
    </row>
    <row r="92" spans="1:6">
      <c r="A92" s="20">
        <v>86</v>
      </c>
      <c r="B92" s="20" t="s">
        <v>172</v>
      </c>
      <c r="C92" s="20" t="s">
        <v>263</v>
      </c>
      <c r="D92" s="20">
        <v>16</v>
      </c>
      <c r="E92" s="20">
        <v>1</v>
      </c>
      <c r="F92" s="20">
        <v>15</v>
      </c>
    </row>
    <row r="93" spans="1:6">
      <c r="A93" s="20">
        <v>87</v>
      </c>
      <c r="B93" s="20" t="s">
        <v>172</v>
      </c>
      <c r="C93" s="20" t="s">
        <v>383</v>
      </c>
      <c r="D93" s="20">
        <v>12</v>
      </c>
      <c r="E93" s="20">
        <v>3</v>
      </c>
      <c r="F93" s="20">
        <v>9</v>
      </c>
    </row>
    <row r="94" spans="1:6">
      <c r="A94" s="20">
        <v>88</v>
      </c>
      <c r="B94" s="20" t="s">
        <v>172</v>
      </c>
      <c r="C94" s="20" t="s">
        <v>384</v>
      </c>
      <c r="D94" s="20">
        <v>20</v>
      </c>
      <c r="E94" s="20">
        <v>4</v>
      </c>
      <c r="F94" s="20">
        <v>16</v>
      </c>
    </row>
    <row r="95" spans="1:6">
      <c r="A95" s="20">
        <v>89</v>
      </c>
      <c r="B95" s="20" t="s">
        <v>385</v>
      </c>
      <c r="C95" s="20" t="s">
        <v>386</v>
      </c>
      <c r="D95" s="20">
        <v>11</v>
      </c>
      <c r="E95" s="20">
        <v>3</v>
      </c>
      <c r="F95" s="20">
        <v>8</v>
      </c>
    </row>
    <row r="96" spans="1:6">
      <c r="A96" s="20">
        <v>90</v>
      </c>
      <c r="B96" s="20" t="s">
        <v>527</v>
      </c>
      <c r="C96" s="20" t="s">
        <v>528</v>
      </c>
      <c r="D96" s="20">
        <v>23</v>
      </c>
      <c r="E96" s="20">
        <v>8</v>
      </c>
      <c r="F96" s="20">
        <v>15</v>
      </c>
    </row>
    <row r="97" spans="1:6">
      <c r="A97" s="20">
        <v>91</v>
      </c>
      <c r="B97" s="20" t="s">
        <v>173</v>
      </c>
      <c r="C97" s="20" t="s">
        <v>230</v>
      </c>
      <c r="D97" s="20">
        <v>24</v>
      </c>
      <c r="E97" s="20">
        <v>7</v>
      </c>
      <c r="F97" s="20">
        <v>17</v>
      </c>
    </row>
    <row r="98" spans="1:6">
      <c r="A98" s="20">
        <v>92</v>
      </c>
      <c r="B98" s="20" t="s">
        <v>173</v>
      </c>
      <c r="C98" s="20" t="s">
        <v>264</v>
      </c>
      <c r="D98" s="20">
        <v>22</v>
      </c>
      <c r="E98" s="20">
        <v>9</v>
      </c>
      <c r="F98" s="20">
        <v>13</v>
      </c>
    </row>
    <row r="99" spans="1:6">
      <c r="A99" s="20">
        <v>93</v>
      </c>
      <c r="B99" s="20" t="s">
        <v>173</v>
      </c>
      <c r="C99" s="20" t="s">
        <v>265</v>
      </c>
      <c r="D99" s="20">
        <v>16</v>
      </c>
      <c r="E99" s="20">
        <v>5</v>
      </c>
      <c r="F99" s="20">
        <v>11</v>
      </c>
    </row>
    <row r="100" spans="1:6">
      <c r="A100" s="20">
        <v>94</v>
      </c>
      <c r="B100" s="20" t="s">
        <v>173</v>
      </c>
      <c r="C100" s="20" t="s">
        <v>387</v>
      </c>
      <c r="D100" s="20">
        <v>21</v>
      </c>
      <c r="E100" s="20">
        <v>4</v>
      </c>
      <c r="F100" s="20">
        <v>17</v>
      </c>
    </row>
    <row r="101" spans="1:6">
      <c r="A101" s="20">
        <v>95</v>
      </c>
      <c r="B101" s="20" t="s">
        <v>173</v>
      </c>
      <c r="C101" s="20" t="s">
        <v>604</v>
      </c>
      <c r="D101" s="20">
        <v>11</v>
      </c>
      <c r="E101" s="20">
        <v>3</v>
      </c>
      <c r="F101" s="20">
        <v>8</v>
      </c>
    </row>
    <row r="102" spans="1:6">
      <c r="A102" s="20">
        <v>96</v>
      </c>
      <c r="B102" s="20" t="s">
        <v>173</v>
      </c>
      <c r="C102" s="20" t="s">
        <v>556</v>
      </c>
      <c r="D102" s="20">
        <v>21</v>
      </c>
      <c r="E102" s="20">
        <v>4</v>
      </c>
      <c r="F102" s="20">
        <v>17</v>
      </c>
    </row>
    <row r="103" spans="1:6">
      <c r="A103" s="20">
        <v>97</v>
      </c>
      <c r="B103" s="20" t="s">
        <v>266</v>
      </c>
      <c r="C103" s="20" t="s">
        <v>267</v>
      </c>
      <c r="D103" s="20">
        <v>28</v>
      </c>
      <c r="E103" s="20">
        <v>3</v>
      </c>
      <c r="F103" s="20">
        <v>25</v>
      </c>
    </row>
    <row r="104" spans="1:6">
      <c r="A104" s="20">
        <v>98</v>
      </c>
      <c r="B104" s="20" t="s">
        <v>388</v>
      </c>
      <c r="C104" s="20" t="s">
        <v>389</v>
      </c>
      <c r="D104" s="20">
        <v>17</v>
      </c>
      <c r="E104" s="20">
        <v>5</v>
      </c>
      <c r="F104" s="20">
        <v>12</v>
      </c>
    </row>
    <row r="105" spans="1:6">
      <c r="A105" s="20">
        <v>99</v>
      </c>
      <c r="B105" s="20" t="s">
        <v>388</v>
      </c>
      <c r="C105" s="20" t="s">
        <v>390</v>
      </c>
      <c r="D105" s="20">
        <v>15</v>
      </c>
      <c r="E105" s="20">
        <v>6</v>
      </c>
      <c r="F105" s="20">
        <v>9</v>
      </c>
    </row>
    <row r="106" spans="1:6">
      <c r="A106" s="20">
        <v>100</v>
      </c>
      <c r="B106" s="20" t="s">
        <v>388</v>
      </c>
      <c r="C106" s="20" t="s">
        <v>505</v>
      </c>
      <c r="D106" s="20">
        <v>16</v>
      </c>
      <c r="E106" s="20">
        <v>4</v>
      </c>
      <c r="F106" s="20">
        <v>12</v>
      </c>
    </row>
    <row r="107" spans="1:6">
      <c r="A107" s="20">
        <v>101</v>
      </c>
      <c r="B107" s="20" t="s">
        <v>231</v>
      </c>
      <c r="C107" s="20" t="s">
        <v>232</v>
      </c>
      <c r="D107" s="20">
        <v>27</v>
      </c>
      <c r="E107" s="20">
        <v>8</v>
      </c>
      <c r="F107" s="20">
        <v>19</v>
      </c>
    </row>
    <row r="108" spans="1:6">
      <c r="A108" s="20">
        <v>102</v>
      </c>
      <c r="B108" s="20" t="s">
        <v>174</v>
      </c>
      <c r="C108" s="20" t="s">
        <v>233</v>
      </c>
      <c r="D108" s="20">
        <v>19</v>
      </c>
      <c r="E108" s="20">
        <v>5</v>
      </c>
      <c r="F108" s="20">
        <v>14</v>
      </c>
    </row>
    <row r="109" spans="1:6">
      <c r="A109" s="20">
        <v>103</v>
      </c>
      <c r="B109" s="20" t="s">
        <v>174</v>
      </c>
      <c r="C109" s="20" t="s">
        <v>234</v>
      </c>
      <c r="D109" s="20">
        <v>16</v>
      </c>
      <c r="E109" s="20">
        <v>5</v>
      </c>
      <c r="F109" s="20">
        <v>11</v>
      </c>
    </row>
    <row r="110" spans="1:6">
      <c r="A110" s="20">
        <v>104</v>
      </c>
      <c r="B110" s="20" t="s">
        <v>174</v>
      </c>
      <c r="C110" s="20" t="s">
        <v>235</v>
      </c>
      <c r="D110" s="20">
        <v>23</v>
      </c>
      <c r="E110" s="20">
        <v>3</v>
      </c>
      <c r="F110" s="20">
        <v>20</v>
      </c>
    </row>
    <row r="111" spans="1:6">
      <c r="A111" s="20">
        <v>105</v>
      </c>
      <c r="B111" s="20" t="s">
        <v>174</v>
      </c>
      <c r="C111" s="20" t="s">
        <v>391</v>
      </c>
      <c r="D111" s="20">
        <v>34</v>
      </c>
      <c r="E111" s="20">
        <v>12</v>
      </c>
      <c r="F111" s="20">
        <v>22</v>
      </c>
    </row>
    <row r="112" spans="1:6">
      <c r="A112" s="20">
        <v>106</v>
      </c>
      <c r="B112" s="20" t="s">
        <v>174</v>
      </c>
      <c r="C112" s="20" t="s">
        <v>268</v>
      </c>
      <c r="D112" s="20">
        <v>36</v>
      </c>
      <c r="E112" s="20">
        <v>15</v>
      </c>
      <c r="F112" s="20">
        <v>21</v>
      </c>
    </row>
    <row r="113" spans="1:6">
      <c r="A113" s="20">
        <v>107</v>
      </c>
      <c r="B113" s="20" t="s">
        <v>174</v>
      </c>
      <c r="C113" s="20" t="s">
        <v>269</v>
      </c>
      <c r="D113" s="20">
        <v>25</v>
      </c>
      <c r="E113" s="20">
        <v>11</v>
      </c>
      <c r="F113" s="20">
        <v>14</v>
      </c>
    </row>
    <row r="114" spans="1:6">
      <c r="A114" s="20">
        <v>108</v>
      </c>
      <c r="B114" s="20" t="s">
        <v>174</v>
      </c>
      <c r="C114" s="20" t="s">
        <v>270</v>
      </c>
      <c r="D114" s="20">
        <v>17</v>
      </c>
      <c r="E114" s="20">
        <v>3</v>
      </c>
      <c r="F114" s="20">
        <v>14</v>
      </c>
    </row>
    <row r="115" spans="1:6">
      <c r="A115" s="20">
        <v>109</v>
      </c>
      <c r="B115" s="20" t="s">
        <v>174</v>
      </c>
      <c r="C115" s="20" t="s">
        <v>392</v>
      </c>
      <c r="D115" s="20">
        <v>33</v>
      </c>
      <c r="E115" s="20">
        <v>13</v>
      </c>
      <c r="F115" s="20">
        <v>20</v>
      </c>
    </row>
    <row r="116" spans="1:6">
      <c r="A116" s="20">
        <v>110</v>
      </c>
      <c r="B116" s="20" t="s">
        <v>174</v>
      </c>
      <c r="C116" s="20" t="s">
        <v>509</v>
      </c>
      <c r="D116" s="20">
        <v>30</v>
      </c>
      <c r="E116" s="20">
        <v>11</v>
      </c>
      <c r="F116" s="20">
        <v>19</v>
      </c>
    </row>
    <row r="117" spans="1:6">
      <c r="A117" s="20">
        <v>111</v>
      </c>
      <c r="B117" s="20" t="s">
        <v>174</v>
      </c>
      <c r="C117" s="20" t="s">
        <v>393</v>
      </c>
      <c r="D117" s="20">
        <v>21</v>
      </c>
      <c r="E117" s="20">
        <v>8</v>
      </c>
      <c r="F117" s="20">
        <v>13</v>
      </c>
    </row>
    <row r="118" spans="1:6">
      <c r="A118" s="20">
        <v>112</v>
      </c>
      <c r="B118" s="20" t="s">
        <v>174</v>
      </c>
      <c r="C118" s="20" t="s">
        <v>515</v>
      </c>
      <c r="D118" s="20">
        <v>63</v>
      </c>
      <c r="E118" s="20">
        <v>32</v>
      </c>
      <c r="F118" s="20">
        <v>31</v>
      </c>
    </row>
    <row r="119" spans="1:6">
      <c r="A119" s="20">
        <v>113</v>
      </c>
      <c r="B119" s="20" t="s">
        <v>174</v>
      </c>
      <c r="C119" s="20" t="s">
        <v>518</v>
      </c>
      <c r="D119" s="20">
        <v>16</v>
      </c>
      <c r="E119" s="20">
        <v>4</v>
      </c>
      <c r="F119" s="20">
        <v>12</v>
      </c>
    </row>
    <row r="120" spans="1:6">
      <c r="A120" s="20">
        <v>114</v>
      </c>
      <c r="B120" s="20" t="s">
        <v>174</v>
      </c>
      <c r="C120" s="20" t="s">
        <v>550</v>
      </c>
      <c r="D120" s="20">
        <v>38</v>
      </c>
      <c r="E120" s="20">
        <v>12</v>
      </c>
      <c r="F120" s="20">
        <v>26</v>
      </c>
    </row>
    <row r="121" spans="1:6">
      <c r="A121" s="20">
        <v>115</v>
      </c>
      <c r="B121" s="20" t="s">
        <v>174</v>
      </c>
      <c r="C121" s="20" t="s">
        <v>394</v>
      </c>
      <c r="D121" s="20">
        <v>21</v>
      </c>
      <c r="E121" s="20">
        <v>12</v>
      </c>
      <c r="F121" s="20">
        <v>9</v>
      </c>
    </row>
    <row r="122" spans="1:6">
      <c r="A122" s="20">
        <v>116</v>
      </c>
      <c r="B122" s="20" t="s">
        <v>174</v>
      </c>
      <c r="C122" s="20" t="s">
        <v>590</v>
      </c>
      <c r="D122" s="20">
        <v>29</v>
      </c>
      <c r="E122" s="20">
        <v>7</v>
      </c>
      <c r="F122" s="20">
        <v>22</v>
      </c>
    </row>
    <row r="123" spans="1:6">
      <c r="A123" s="20">
        <v>117</v>
      </c>
      <c r="B123" s="20" t="s">
        <v>174</v>
      </c>
      <c r="C123" s="20" t="s">
        <v>395</v>
      </c>
      <c r="D123" s="20">
        <v>18</v>
      </c>
      <c r="E123" s="20">
        <v>3</v>
      </c>
      <c r="F123" s="20">
        <v>15</v>
      </c>
    </row>
    <row r="124" spans="1:6">
      <c r="A124" s="20">
        <v>118</v>
      </c>
      <c r="B124" s="20" t="s">
        <v>174</v>
      </c>
      <c r="C124" s="20" t="s">
        <v>569</v>
      </c>
      <c r="D124" s="20">
        <v>30</v>
      </c>
      <c r="E124" s="20">
        <v>29</v>
      </c>
      <c r="F124" s="20">
        <v>1</v>
      </c>
    </row>
    <row r="125" spans="1:6">
      <c r="A125" s="20">
        <v>119</v>
      </c>
      <c r="B125" s="20" t="s">
        <v>174</v>
      </c>
      <c r="C125" s="20" t="s">
        <v>540</v>
      </c>
      <c r="D125" s="20">
        <v>17</v>
      </c>
      <c r="E125" s="20">
        <v>17</v>
      </c>
      <c r="F125" s="20">
        <v>0</v>
      </c>
    </row>
    <row r="126" spans="1:6">
      <c r="A126" s="20">
        <v>120</v>
      </c>
      <c r="B126" s="20" t="s">
        <v>591</v>
      </c>
      <c r="C126" s="20" t="s">
        <v>352</v>
      </c>
      <c r="D126" s="20">
        <v>40</v>
      </c>
      <c r="E126" s="20">
        <v>18</v>
      </c>
      <c r="F126" s="20">
        <v>22</v>
      </c>
    </row>
    <row r="127" spans="1:6">
      <c r="A127" s="20">
        <v>121</v>
      </c>
      <c r="B127" s="20" t="s">
        <v>271</v>
      </c>
      <c r="C127" s="20" t="s">
        <v>272</v>
      </c>
      <c r="D127" s="20">
        <v>38</v>
      </c>
      <c r="E127" s="20">
        <v>9</v>
      </c>
      <c r="F127" s="20">
        <v>29</v>
      </c>
    </row>
    <row r="128" spans="1:6">
      <c r="A128" s="20">
        <v>122</v>
      </c>
      <c r="B128" s="20" t="s">
        <v>273</v>
      </c>
      <c r="C128" s="20" t="s">
        <v>274</v>
      </c>
      <c r="D128" s="20">
        <v>26</v>
      </c>
      <c r="E128" s="20">
        <v>11</v>
      </c>
      <c r="F128" s="20">
        <v>15</v>
      </c>
    </row>
    <row r="129" spans="1:6">
      <c r="A129" s="20">
        <v>123</v>
      </c>
      <c r="B129" s="20" t="s">
        <v>275</v>
      </c>
      <c r="C129" s="20" t="s">
        <v>276</v>
      </c>
      <c r="D129" s="20">
        <v>29</v>
      </c>
      <c r="E129" s="20">
        <v>8</v>
      </c>
      <c r="F129" s="20">
        <v>21</v>
      </c>
    </row>
    <row r="130" spans="1:6">
      <c r="A130" s="20">
        <v>124</v>
      </c>
      <c r="B130" s="20" t="s">
        <v>275</v>
      </c>
      <c r="C130" s="20" t="s">
        <v>277</v>
      </c>
      <c r="D130" s="20">
        <v>30</v>
      </c>
      <c r="E130" s="20">
        <v>12</v>
      </c>
      <c r="F130" s="20">
        <v>18</v>
      </c>
    </row>
    <row r="131" spans="1:6">
      <c r="A131" s="20">
        <v>125</v>
      </c>
      <c r="B131" s="20" t="s">
        <v>275</v>
      </c>
      <c r="C131" s="20" t="s">
        <v>278</v>
      </c>
      <c r="D131" s="20">
        <v>32</v>
      </c>
      <c r="E131" s="20">
        <v>5</v>
      </c>
      <c r="F131" s="20">
        <v>27</v>
      </c>
    </row>
    <row r="132" spans="1:6">
      <c r="A132" s="20">
        <v>126</v>
      </c>
      <c r="B132" s="20" t="s">
        <v>275</v>
      </c>
      <c r="C132" s="20" t="s">
        <v>279</v>
      </c>
      <c r="D132" s="20">
        <v>25</v>
      </c>
      <c r="E132" s="20">
        <v>15</v>
      </c>
      <c r="F132" s="20">
        <v>10</v>
      </c>
    </row>
    <row r="133" spans="1:6">
      <c r="A133" s="20">
        <v>127</v>
      </c>
      <c r="B133" s="20" t="s">
        <v>275</v>
      </c>
      <c r="C133" s="20" t="s">
        <v>280</v>
      </c>
      <c r="D133" s="20">
        <v>33</v>
      </c>
      <c r="E133" s="20">
        <v>13</v>
      </c>
      <c r="F133" s="20">
        <v>20</v>
      </c>
    </row>
    <row r="134" spans="1:6">
      <c r="A134" s="20">
        <v>128</v>
      </c>
      <c r="B134" s="20" t="s">
        <v>275</v>
      </c>
      <c r="C134" s="20" t="s">
        <v>281</v>
      </c>
      <c r="D134" s="20">
        <v>55</v>
      </c>
      <c r="E134" s="20">
        <v>23</v>
      </c>
      <c r="F134" s="20">
        <v>32</v>
      </c>
    </row>
    <row r="135" spans="1:6">
      <c r="A135" s="20">
        <v>129</v>
      </c>
      <c r="B135" s="20" t="s">
        <v>275</v>
      </c>
      <c r="C135" s="20" t="s">
        <v>282</v>
      </c>
      <c r="D135" s="20">
        <v>22</v>
      </c>
      <c r="E135" s="20">
        <v>10</v>
      </c>
      <c r="F135" s="20">
        <v>12</v>
      </c>
    </row>
    <row r="136" spans="1:6">
      <c r="A136" s="20">
        <v>130</v>
      </c>
      <c r="B136" s="20" t="s">
        <v>275</v>
      </c>
      <c r="C136" s="20" t="s">
        <v>396</v>
      </c>
      <c r="D136" s="20">
        <v>30</v>
      </c>
      <c r="E136" s="20">
        <v>11</v>
      </c>
      <c r="F136" s="20">
        <v>19</v>
      </c>
    </row>
    <row r="137" spans="1:6">
      <c r="A137" s="20">
        <v>131</v>
      </c>
      <c r="B137" s="20" t="s">
        <v>275</v>
      </c>
      <c r="C137" s="20" t="s">
        <v>283</v>
      </c>
      <c r="D137" s="20">
        <v>22</v>
      </c>
      <c r="E137" s="20">
        <v>10</v>
      </c>
      <c r="F137" s="20">
        <v>12</v>
      </c>
    </row>
    <row r="138" spans="1:6">
      <c r="A138" s="20">
        <v>132</v>
      </c>
      <c r="B138" s="20" t="s">
        <v>275</v>
      </c>
      <c r="C138" s="20" t="s">
        <v>397</v>
      </c>
      <c r="D138" s="20">
        <v>20</v>
      </c>
      <c r="E138" s="20">
        <v>8</v>
      </c>
      <c r="F138" s="20">
        <v>12</v>
      </c>
    </row>
    <row r="139" spans="1:6">
      <c r="A139" s="20">
        <v>133</v>
      </c>
      <c r="B139" s="20" t="s">
        <v>275</v>
      </c>
      <c r="C139" s="20" t="s">
        <v>398</v>
      </c>
      <c r="D139" s="20">
        <v>29</v>
      </c>
      <c r="E139" s="20">
        <v>14</v>
      </c>
      <c r="F139" s="20">
        <v>15</v>
      </c>
    </row>
    <row r="140" spans="1:6">
      <c r="A140" s="20">
        <v>134</v>
      </c>
      <c r="B140" s="20" t="s">
        <v>275</v>
      </c>
      <c r="C140" s="20" t="s">
        <v>284</v>
      </c>
      <c r="D140" s="20">
        <v>23</v>
      </c>
      <c r="E140" s="20">
        <v>7</v>
      </c>
      <c r="F140" s="20">
        <v>16</v>
      </c>
    </row>
    <row r="141" spans="1:6">
      <c r="A141" s="20">
        <v>135</v>
      </c>
      <c r="B141" s="20" t="s">
        <v>645</v>
      </c>
      <c r="C141" s="20" t="s">
        <v>649</v>
      </c>
      <c r="D141" s="20">
        <v>17</v>
      </c>
      <c r="E141" s="20">
        <v>11</v>
      </c>
      <c r="F141" s="20">
        <v>6</v>
      </c>
    </row>
    <row r="142" spans="1:6">
      <c r="A142" s="20">
        <v>136</v>
      </c>
      <c r="B142" s="20" t="s">
        <v>645</v>
      </c>
      <c r="C142" s="20" t="s">
        <v>646</v>
      </c>
      <c r="D142" s="20">
        <v>11</v>
      </c>
      <c r="E142" s="20">
        <v>5</v>
      </c>
      <c r="F142" s="20">
        <v>6</v>
      </c>
    </row>
    <row r="143" spans="1:6">
      <c r="A143" s="20">
        <v>137</v>
      </c>
      <c r="B143" s="20" t="s">
        <v>601</v>
      </c>
      <c r="C143" s="20" t="s">
        <v>666</v>
      </c>
      <c r="D143" s="20">
        <v>195</v>
      </c>
      <c r="E143" s="20">
        <v>74</v>
      </c>
      <c r="F143" s="20">
        <v>121</v>
      </c>
    </row>
    <row r="144" spans="1:6">
      <c r="A144" s="20">
        <v>138</v>
      </c>
      <c r="B144" s="20" t="s">
        <v>601</v>
      </c>
      <c r="C144" s="20" t="s">
        <v>605</v>
      </c>
      <c r="D144" s="20">
        <v>173</v>
      </c>
      <c r="E144" s="20">
        <v>64</v>
      </c>
      <c r="F144" s="20">
        <v>109</v>
      </c>
    </row>
    <row r="145" spans="1:6">
      <c r="A145" s="20">
        <v>139</v>
      </c>
      <c r="B145" s="20" t="s">
        <v>601</v>
      </c>
      <c r="C145" s="20" t="s">
        <v>602</v>
      </c>
      <c r="D145" s="20">
        <v>184</v>
      </c>
      <c r="E145" s="20">
        <v>77</v>
      </c>
      <c r="F145" s="20">
        <v>107</v>
      </c>
    </row>
    <row r="146" spans="1:6">
      <c r="A146" s="20">
        <v>140</v>
      </c>
      <c r="B146" s="20" t="s">
        <v>601</v>
      </c>
      <c r="C146" s="20" t="s">
        <v>667</v>
      </c>
      <c r="D146" s="20">
        <v>172</v>
      </c>
      <c r="E146" s="20">
        <v>71</v>
      </c>
      <c r="F146" s="20">
        <v>101</v>
      </c>
    </row>
    <row r="147" spans="1:6">
      <c r="A147" s="20">
        <v>141</v>
      </c>
      <c r="B147" s="20" t="s">
        <v>399</v>
      </c>
      <c r="C147" s="20" t="s">
        <v>400</v>
      </c>
      <c r="D147" s="20">
        <v>90</v>
      </c>
      <c r="E147" s="20">
        <v>54</v>
      </c>
      <c r="F147" s="20">
        <v>36</v>
      </c>
    </row>
    <row r="148" spans="1:6">
      <c r="A148" s="20">
        <v>142</v>
      </c>
      <c r="B148" s="20" t="s">
        <v>399</v>
      </c>
      <c r="C148" s="20" t="s">
        <v>401</v>
      </c>
      <c r="D148" s="20">
        <v>73</v>
      </c>
      <c r="E148" s="20">
        <v>27</v>
      </c>
      <c r="F148" s="20">
        <v>46</v>
      </c>
    </row>
    <row r="149" spans="1:6">
      <c r="A149" s="20">
        <v>143</v>
      </c>
      <c r="B149" s="20" t="s">
        <v>399</v>
      </c>
      <c r="C149" s="20" t="s">
        <v>402</v>
      </c>
      <c r="D149" s="20">
        <v>66</v>
      </c>
      <c r="E149" s="20">
        <v>44</v>
      </c>
      <c r="F149" s="20">
        <v>22</v>
      </c>
    </row>
    <row r="150" spans="1:6">
      <c r="A150" s="20">
        <v>144</v>
      </c>
      <c r="B150" s="20" t="s">
        <v>399</v>
      </c>
      <c r="C150" s="20" t="s">
        <v>632</v>
      </c>
      <c r="D150" s="20">
        <v>97</v>
      </c>
      <c r="E150" s="20">
        <v>40</v>
      </c>
      <c r="F150" s="20">
        <v>57</v>
      </c>
    </row>
    <row r="151" spans="1:6">
      <c r="A151" s="20">
        <v>145</v>
      </c>
      <c r="B151" s="20" t="s">
        <v>399</v>
      </c>
      <c r="C151" s="20" t="s">
        <v>630</v>
      </c>
      <c r="D151" s="20">
        <v>36</v>
      </c>
      <c r="E151" s="20">
        <v>18</v>
      </c>
      <c r="F151" s="20">
        <v>18</v>
      </c>
    </row>
    <row r="152" spans="1:6">
      <c r="A152" s="20">
        <v>146</v>
      </c>
      <c r="B152" s="20" t="s">
        <v>399</v>
      </c>
      <c r="C152" s="20" t="s">
        <v>403</v>
      </c>
      <c r="D152" s="20">
        <v>110</v>
      </c>
      <c r="E152" s="20">
        <v>73</v>
      </c>
      <c r="F152" s="20">
        <v>37</v>
      </c>
    </row>
    <row r="153" spans="1:6">
      <c r="A153" s="20">
        <v>147</v>
      </c>
      <c r="B153" s="20" t="s">
        <v>399</v>
      </c>
      <c r="C153" s="20" t="s">
        <v>633</v>
      </c>
      <c r="D153" s="20">
        <v>60</v>
      </c>
      <c r="E153" s="20">
        <v>32</v>
      </c>
      <c r="F153" s="20">
        <v>28</v>
      </c>
    </row>
    <row r="154" spans="1:6">
      <c r="A154" s="20">
        <v>148</v>
      </c>
      <c r="B154" s="20" t="s">
        <v>399</v>
      </c>
      <c r="C154" s="20" t="s">
        <v>404</v>
      </c>
      <c r="D154" s="20">
        <v>66</v>
      </c>
      <c r="E154" s="20">
        <v>49</v>
      </c>
      <c r="F154" s="20">
        <v>17</v>
      </c>
    </row>
    <row r="155" spans="1:6">
      <c r="A155" s="20">
        <v>149</v>
      </c>
      <c r="B155" s="20" t="s">
        <v>399</v>
      </c>
      <c r="C155" s="20" t="s">
        <v>631</v>
      </c>
      <c r="D155" s="20">
        <v>75</v>
      </c>
      <c r="E155" s="20">
        <v>41</v>
      </c>
      <c r="F155" s="20">
        <v>34</v>
      </c>
    </row>
    <row r="156" spans="1:6">
      <c r="A156" s="20">
        <v>150</v>
      </c>
      <c r="B156" s="20" t="s">
        <v>399</v>
      </c>
      <c r="C156" s="20" t="s">
        <v>650</v>
      </c>
      <c r="D156" s="20">
        <v>71</v>
      </c>
      <c r="E156" s="20">
        <v>34</v>
      </c>
      <c r="F156" s="20">
        <v>37</v>
      </c>
    </row>
    <row r="157" spans="1:6">
      <c r="A157" s="20">
        <v>151</v>
      </c>
      <c r="B157" s="20" t="s">
        <v>538</v>
      </c>
      <c r="C157" s="20" t="s">
        <v>539</v>
      </c>
      <c r="D157" s="20">
        <v>13</v>
      </c>
      <c r="E157" s="20">
        <v>3</v>
      </c>
      <c r="F157" s="20">
        <v>10</v>
      </c>
    </row>
    <row r="158" spans="1:6">
      <c r="A158" s="20">
        <v>152</v>
      </c>
      <c r="B158" s="20" t="s">
        <v>584</v>
      </c>
      <c r="C158" s="20" t="s">
        <v>585</v>
      </c>
      <c r="D158" s="20">
        <v>128</v>
      </c>
      <c r="E158" s="20">
        <v>41</v>
      </c>
      <c r="F158" s="20">
        <v>87</v>
      </c>
    </row>
    <row r="159" spans="1:6">
      <c r="A159" s="20">
        <v>153</v>
      </c>
      <c r="B159" s="20" t="s">
        <v>584</v>
      </c>
      <c r="C159" s="20" t="s">
        <v>588</v>
      </c>
      <c r="D159" s="20">
        <v>122</v>
      </c>
      <c r="E159" s="20">
        <v>34</v>
      </c>
      <c r="F159" s="20">
        <v>88</v>
      </c>
    </row>
    <row r="160" spans="1:6">
      <c r="A160" s="20">
        <v>154</v>
      </c>
      <c r="B160" s="20" t="s">
        <v>584</v>
      </c>
      <c r="C160" s="20" t="s">
        <v>587</v>
      </c>
      <c r="D160" s="20">
        <v>101</v>
      </c>
      <c r="E160" s="20">
        <v>33</v>
      </c>
      <c r="F160" s="20">
        <v>68</v>
      </c>
    </row>
    <row r="161" spans="1:6">
      <c r="A161" s="20">
        <v>155</v>
      </c>
      <c r="B161" s="20" t="s">
        <v>584</v>
      </c>
      <c r="C161" s="20" t="s">
        <v>589</v>
      </c>
      <c r="D161" s="20">
        <v>62</v>
      </c>
      <c r="E161" s="20">
        <v>30</v>
      </c>
      <c r="F161" s="20">
        <v>32</v>
      </c>
    </row>
    <row r="162" spans="1:6">
      <c r="A162" s="20">
        <v>156</v>
      </c>
      <c r="B162" s="20" t="s">
        <v>584</v>
      </c>
      <c r="C162" s="20" t="s">
        <v>586</v>
      </c>
      <c r="D162" s="20">
        <v>28</v>
      </c>
      <c r="E162" s="20">
        <v>5</v>
      </c>
      <c r="F162" s="20">
        <v>23</v>
      </c>
    </row>
    <row r="163" spans="1:6">
      <c r="A163" s="20">
        <v>157</v>
      </c>
      <c r="B163" s="20" t="s">
        <v>584</v>
      </c>
      <c r="C163" s="20" t="s">
        <v>597</v>
      </c>
      <c r="D163" s="20">
        <v>48</v>
      </c>
      <c r="E163" s="20">
        <v>26</v>
      </c>
      <c r="F163" s="20">
        <v>22</v>
      </c>
    </row>
    <row r="164" spans="1:6">
      <c r="A164" s="20">
        <v>158</v>
      </c>
      <c r="B164" s="20" t="s">
        <v>584</v>
      </c>
      <c r="C164" s="20" t="s">
        <v>598</v>
      </c>
      <c r="D164" s="20">
        <v>126</v>
      </c>
      <c r="E164" s="20">
        <v>54</v>
      </c>
      <c r="F164" s="20">
        <v>72</v>
      </c>
    </row>
    <row r="165" spans="1:6">
      <c r="A165" s="20">
        <v>159</v>
      </c>
      <c r="B165" s="20" t="s">
        <v>584</v>
      </c>
      <c r="C165" s="20" t="s">
        <v>599</v>
      </c>
      <c r="D165" s="20">
        <v>130</v>
      </c>
      <c r="E165" s="20">
        <v>39</v>
      </c>
      <c r="F165" s="20">
        <v>91</v>
      </c>
    </row>
    <row r="166" spans="1:6">
      <c r="A166" s="20">
        <v>160</v>
      </c>
      <c r="B166" s="20" t="s">
        <v>584</v>
      </c>
      <c r="C166" s="20" t="s">
        <v>609</v>
      </c>
      <c r="D166" s="20">
        <v>81</v>
      </c>
      <c r="E166" s="20">
        <v>22</v>
      </c>
      <c r="F166" s="20">
        <v>59</v>
      </c>
    </row>
    <row r="167" spans="1:6">
      <c r="A167" s="20">
        <v>161</v>
      </c>
      <c r="B167" s="20" t="s">
        <v>584</v>
      </c>
      <c r="C167" s="20" t="s">
        <v>608</v>
      </c>
      <c r="D167" s="20">
        <v>63</v>
      </c>
      <c r="E167" s="20">
        <v>27</v>
      </c>
      <c r="F167" s="20">
        <v>36</v>
      </c>
    </row>
    <row r="168" spans="1:6">
      <c r="A168" s="20">
        <v>162</v>
      </c>
      <c r="B168" s="20" t="s">
        <v>584</v>
      </c>
      <c r="C168" s="20" t="s">
        <v>607</v>
      </c>
      <c r="D168" s="20">
        <v>38</v>
      </c>
      <c r="E168" s="20">
        <v>15</v>
      </c>
      <c r="F168" s="20">
        <v>23</v>
      </c>
    </row>
    <row r="169" spans="1:6">
      <c r="A169" s="20">
        <v>163</v>
      </c>
      <c r="B169" s="20" t="s">
        <v>584</v>
      </c>
      <c r="C169" s="20" t="s">
        <v>606</v>
      </c>
      <c r="D169" s="20">
        <v>100</v>
      </c>
      <c r="E169" s="20">
        <v>32</v>
      </c>
      <c r="F169" s="20">
        <v>68</v>
      </c>
    </row>
    <row r="170" spans="1:6">
      <c r="A170" s="20">
        <v>164</v>
      </c>
      <c r="B170" s="20" t="s">
        <v>405</v>
      </c>
      <c r="C170" s="20" t="s">
        <v>406</v>
      </c>
      <c r="D170" s="20">
        <v>21</v>
      </c>
      <c r="E170" s="20">
        <v>7</v>
      </c>
      <c r="F170" s="20">
        <v>14</v>
      </c>
    </row>
    <row r="171" spans="1:6">
      <c r="A171" s="20">
        <v>165</v>
      </c>
      <c r="B171" s="20" t="s">
        <v>143</v>
      </c>
      <c r="C171" s="20" t="s">
        <v>225</v>
      </c>
      <c r="D171" s="20">
        <v>20</v>
      </c>
      <c r="E171" s="20">
        <v>14</v>
      </c>
      <c r="F171" s="20">
        <v>6</v>
      </c>
    </row>
    <row r="172" spans="1:6">
      <c r="A172" s="20">
        <v>166</v>
      </c>
      <c r="B172" s="20" t="s">
        <v>143</v>
      </c>
      <c r="C172" s="20" t="s">
        <v>219</v>
      </c>
      <c r="D172" s="20">
        <v>3</v>
      </c>
      <c r="E172" s="20">
        <v>1</v>
      </c>
      <c r="F172" s="20">
        <v>2</v>
      </c>
    </row>
    <row r="173" spans="1:6">
      <c r="A173" s="20">
        <v>167</v>
      </c>
      <c r="B173" s="20" t="s">
        <v>143</v>
      </c>
      <c r="C173" s="20" t="s">
        <v>285</v>
      </c>
      <c r="D173" s="20">
        <v>15</v>
      </c>
      <c r="E173" s="20">
        <v>9</v>
      </c>
      <c r="F173" s="20">
        <v>6</v>
      </c>
    </row>
    <row r="174" spans="1:6">
      <c r="A174" s="20">
        <v>168</v>
      </c>
      <c r="B174" s="20" t="s">
        <v>143</v>
      </c>
      <c r="C174" s="20" t="s">
        <v>222</v>
      </c>
      <c r="D174" s="20">
        <v>10</v>
      </c>
      <c r="E174" s="20">
        <v>3</v>
      </c>
      <c r="F174" s="20">
        <v>7</v>
      </c>
    </row>
    <row r="175" spans="1:6">
      <c r="A175" s="20">
        <v>169</v>
      </c>
      <c r="B175" s="20" t="s">
        <v>143</v>
      </c>
      <c r="C175" s="20" t="s">
        <v>226</v>
      </c>
      <c r="D175" s="20">
        <v>8</v>
      </c>
      <c r="E175" s="20">
        <v>7</v>
      </c>
      <c r="F175" s="20">
        <v>1</v>
      </c>
    </row>
    <row r="176" spans="1:6">
      <c r="A176" s="20">
        <v>170</v>
      </c>
      <c r="B176" s="20" t="s">
        <v>143</v>
      </c>
      <c r="C176" s="20" t="s">
        <v>286</v>
      </c>
      <c r="D176" s="20">
        <v>7</v>
      </c>
      <c r="E176" s="20">
        <v>3</v>
      </c>
      <c r="F176" s="20">
        <v>4</v>
      </c>
    </row>
    <row r="177" spans="1:6">
      <c r="A177" s="20">
        <v>171</v>
      </c>
      <c r="B177" s="20" t="s">
        <v>143</v>
      </c>
      <c r="C177" s="20" t="s">
        <v>287</v>
      </c>
      <c r="D177" s="20">
        <v>8</v>
      </c>
      <c r="E177" s="20">
        <v>6</v>
      </c>
      <c r="F177" s="20">
        <v>2</v>
      </c>
    </row>
    <row r="178" spans="1:6">
      <c r="A178" s="20">
        <v>172</v>
      </c>
      <c r="B178" s="20" t="s">
        <v>143</v>
      </c>
      <c r="C178" s="20" t="s">
        <v>614</v>
      </c>
      <c r="D178" s="20">
        <v>10</v>
      </c>
      <c r="E178" s="20">
        <v>7</v>
      </c>
      <c r="F178" s="20">
        <v>3</v>
      </c>
    </row>
    <row r="179" spans="1:6">
      <c r="A179" s="20">
        <v>173</v>
      </c>
      <c r="B179" s="20" t="s">
        <v>143</v>
      </c>
      <c r="C179" s="20" t="s">
        <v>407</v>
      </c>
      <c r="D179" s="20">
        <v>3</v>
      </c>
      <c r="E179" s="20">
        <v>1</v>
      </c>
      <c r="F179" s="20">
        <v>2</v>
      </c>
    </row>
    <row r="180" spans="1:6">
      <c r="A180" s="20">
        <v>174</v>
      </c>
      <c r="B180" s="20" t="s">
        <v>143</v>
      </c>
      <c r="C180" s="20" t="s">
        <v>408</v>
      </c>
      <c r="D180" s="20">
        <v>3</v>
      </c>
      <c r="E180" s="20">
        <v>2</v>
      </c>
      <c r="F180" s="20">
        <v>1</v>
      </c>
    </row>
    <row r="181" spans="1:6">
      <c r="A181" s="20">
        <v>175</v>
      </c>
      <c r="B181" s="20" t="s">
        <v>143</v>
      </c>
      <c r="C181" s="20" t="s">
        <v>409</v>
      </c>
      <c r="D181" s="20">
        <v>2</v>
      </c>
      <c r="E181" s="20">
        <v>1</v>
      </c>
      <c r="F181" s="20">
        <v>1</v>
      </c>
    </row>
    <row r="182" spans="1:6">
      <c r="A182" s="20">
        <v>176</v>
      </c>
      <c r="B182" s="20" t="s">
        <v>143</v>
      </c>
      <c r="C182" s="20" t="s">
        <v>616</v>
      </c>
      <c r="D182" s="20">
        <v>8</v>
      </c>
      <c r="E182" s="20">
        <v>4</v>
      </c>
      <c r="F182" s="20">
        <v>4</v>
      </c>
    </row>
    <row r="183" spans="1:6">
      <c r="A183" s="20">
        <v>177</v>
      </c>
      <c r="B183" s="20" t="s">
        <v>143</v>
      </c>
      <c r="C183" s="20" t="s">
        <v>410</v>
      </c>
      <c r="D183" s="20">
        <v>12</v>
      </c>
      <c r="E183" s="20">
        <v>7</v>
      </c>
      <c r="F183" s="20">
        <v>5</v>
      </c>
    </row>
    <row r="184" spans="1:6">
      <c r="A184" s="20">
        <v>178</v>
      </c>
      <c r="B184" s="20" t="s">
        <v>143</v>
      </c>
      <c r="C184" s="20" t="s">
        <v>411</v>
      </c>
      <c r="D184" s="20">
        <v>15</v>
      </c>
      <c r="E184" s="20">
        <v>10</v>
      </c>
      <c r="F184" s="20">
        <v>5</v>
      </c>
    </row>
    <row r="185" spans="1:6">
      <c r="A185" s="20">
        <v>179</v>
      </c>
      <c r="B185" s="20" t="s">
        <v>143</v>
      </c>
      <c r="C185" s="20" t="s">
        <v>620</v>
      </c>
      <c r="D185" s="20">
        <v>7</v>
      </c>
      <c r="E185" s="20">
        <v>4</v>
      </c>
      <c r="F185" s="20">
        <v>3</v>
      </c>
    </row>
    <row r="186" spans="1:6">
      <c r="A186" s="20">
        <v>180</v>
      </c>
      <c r="B186" s="20" t="s">
        <v>143</v>
      </c>
      <c r="C186" s="20" t="s">
        <v>617</v>
      </c>
      <c r="D186" s="20">
        <v>1</v>
      </c>
      <c r="E186" s="20">
        <v>0</v>
      </c>
      <c r="F186" s="20">
        <v>1</v>
      </c>
    </row>
    <row r="187" spans="1:6">
      <c r="A187" s="20">
        <v>181</v>
      </c>
      <c r="B187" s="20" t="s">
        <v>143</v>
      </c>
      <c r="C187" s="20" t="s">
        <v>625</v>
      </c>
      <c r="D187" s="20">
        <v>12</v>
      </c>
      <c r="E187" s="20">
        <v>10</v>
      </c>
      <c r="F187" s="20">
        <v>2</v>
      </c>
    </row>
    <row r="188" spans="1:6">
      <c r="A188" s="20">
        <v>182</v>
      </c>
      <c r="B188" s="20" t="s">
        <v>162</v>
      </c>
      <c r="C188" s="20" t="s">
        <v>198</v>
      </c>
      <c r="D188" s="20">
        <v>17</v>
      </c>
      <c r="E188" s="20">
        <v>1</v>
      </c>
      <c r="F188" s="20">
        <v>16</v>
      </c>
    </row>
    <row r="189" spans="1:6">
      <c r="A189" s="20">
        <v>183</v>
      </c>
      <c r="B189" s="20" t="s">
        <v>162</v>
      </c>
      <c r="C189" s="20" t="s">
        <v>288</v>
      </c>
      <c r="D189" s="20">
        <v>11</v>
      </c>
      <c r="E189" s="20">
        <v>4</v>
      </c>
      <c r="F189" s="20">
        <v>7</v>
      </c>
    </row>
    <row r="190" spans="1:6">
      <c r="A190" s="20">
        <v>184</v>
      </c>
      <c r="B190" s="20" t="s">
        <v>162</v>
      </c>
      <c r="C190" s="20" t="s">
        <v>289</v>
      </c>
      <c r="D190" s="20">
        <v>21</v>
      </c>
      <c r="E190" s="20">
        <v>7</v>
      </c>
      <c r="F190" s="20">
        <v>14</v>
      </c>
    </row>
    <row r="191" spans="1:6">
      <c r="A191" s="20">
        <v>185</v>
      </c>
      <c r="B191" s="20" t="s">
        <v>162</v>
      </c>
      <c r="C191" s="20" t="s">
        <v>290</v>
      </c>
      <c r="D191" s="20">
        <v>13</v>
      </c>
      <c r="E191" s="20">
        <v>5</v>
      </c>
      <c r="F191" s="20">
        <v>8</v>
      </c>
    </row>
    <row r="192" spans="1:6">
      <c r="A192" s="20">
        <v>186</v>
      </c>
      <c r="B192" s="20" t="s">
        <v>162</v>
      </c>
      <c r="C192" s="20" t="s">
        <v>412</v>
      </c>
      <c r="D192" s="20">
        <v>17</v>
      </c>
      <c r="E192" s="20">
        <v>7</v>
      </c>
      <c r="F192" s="20">
        <v>10</v>
      </c>
    </row>
    <row r="193" spans="1:6">
      <c r="A193" s="20">
        <v>187</v>
      </c>
      <c r="B193" s="20" t="s">
        <v>162</v>
      </c>
      <c r="C193" s="20" t="s">
        <v>544</v>
      </c>
      <c r="D193" s="20">
        <v>19</v>
      </c>
      <c r="E193" s="20">
        <v>8</v>
      </c>
      <c r="F193" s="20">
        <v>11</v>
      </c>
    </row>
    <row r="194" spans="1:6">
      <c r="A194" s="20">
        <v>188</v>
      </c>
      <c r="B194" s="20" t="s">
        <v>204</v>
      </c>
      <c r="C194" s="20" t="s">
        <v>207</v>
      </c>
      <c r="D194" s="20">
        <v>17</v>
      </c>
      <c r="E194" s="20">
        <v>7</v>
      </c>
      <c r="F194" s="20">
        <v>10</v>
      </c>
    </row>
    <row r="195" spans="1:6">
      <c r="A195" s="20">
        <v>189</v>
      </c>
      <c r="B195" s="20" t="s">
        <v>204</v>
      </c>
      <c r="C195" s="20" t="s">
        <v>205</v>
      </c>
      <c r="D195" s="20">
        <v>20</v>
      </c>
      <c r="E195" s="20">
        <v>9</v>
      </c>
      <c r="F195" s="20">
        <v>11</v>
      </c>
    </row>
    <row r="196" spans="1:6">
      <c r="A196" s="20">
        <v>190</v>
      </c>
      <c r="B196" s="20" t="s">
        <v>204</v>
      </c>
      <c r="C196" s="20" t="s">
        <v>413</v>
      </c>
      <c r="D196" s="20">
        <v>15</v>
      </c>
      <c r="E196" s="20">
        <v>8</v>
      </c>
      <c r="F196" s="20">
        <v>7</v>
      </c>
    </row>
    <row r="197" spans="1:6">
      <c r="A197" s="20">
        <v>191</v>
      </c>
      <c r="B197" s="20" t="s">
        <v>546</v>
      </c>
      <c r="C197" s="20" t="s">
        <v>547</v>
      </c>
      <c r="D197" s="20">
        <v>57</v>
      </c>
      <c r="E197" s="20">
        <v>22</v>
      </c>
      <c r="F197" s="20">
        <v>35</v>
      </c>
    </row>
    <row r="198" spans="1:6">
      <c r="A198" s="20">
        <v>192</v>
      </c>
      <c r="B198" s="20" t="s">
        <v>491</v>
      </c>
      <c r="C198" s="20" t="s">
        <v>492</v>
      </c>
      <c r="D198" s="20">
        <v>21</v>
      </c>
      <c r="E198" s="20">
        <v>7</v>
      </c>
      <c r="F198" s="20">
        <v>14</v>
      </c>
    </row>
    <row r="199" spans="1:6">
      <c r="A199" s="20">
        <v>193</v>
      </c>
      <c r="B199" s="20" t="s">
        <v>573</v>
      </c>
      <c r="C199" s="20" t="s">
        <v>574</v>
      </c>
      <c r="D199" s="20">
        <v>26</v>
      </c>
      <c r="E199" s="20">
        <v>12</v>
      </c>
      <c r="F199" s="20">
        <v>14</v>
      </c>
    </row>
    <row r="200" spans="1:6">
      <c r="A200" s="20">
        <v>194</v>
      </c>
      <c r="B200" s="20" t="s">
        <v>291</v>
      </c>
      <c r="C200" s="20" t="s">
        <v>292</v>
      </c>
      <c r="D200" s="20">
        <v>33</v>
      </c>
      <c r="E200" s="20">
        <v>12</v>
      </c>
      <c r="F200" s="20">
        <v>21</v>
      </c>
    </row>
    <row r="201" spans="1:6">
      <c r="A201" s="20">
        <v>195</v>
      </c>
      <c r="B201" s="20" t="s">
        <v>291</v>
      </c>
      <c r="C201" s="20" t="s">
        <v>578</v>
      </c>
      <c r="D201" s="20">
        <v>46</v>
      </c>
      <c r="E201" s="20">
        <v>16</v>
      </c>
      <c r="F201" s="20">
        <v>30</v>
      </c>
    </row>
    <row r="202" spans="1:6">
      <c r="A202" s="20">
        <v>196</v>
      </c>
      <c r="B202" s="20" t="s">
        <v>291</v>
      </c>
      <c r="C202" s="20" t="s">
        <v>523</v>
      </c>
      <c r="D202" s="20">
        <v>13</v>
      </c>
      <c r="E202" s="20">
        <v>11</v>
      </c>
      <c r="F202" s="20">
        <v>2</v>
      </c>
    </row>
    <row r="203" spans="1:6">
      <c r="A203" s="20">
        <v>197</v>
      </c>
      <c r="B203" s="20" t="s">
        <v>414</v>
      </c>
      <c r="C203" s="20" t="s">
        <v>415</v>
      </c>
      <c r="D203" s="20">
        <v>16</v>
      </c>
      <c r="E203" s="20">
        <v>9</v>
      </c>
      <c r="F203" s="20">
        <v>7</v>
      </c>
    </row>
    <row r="204" spans="1:6">
      <c r="A204" s="20">
        <v>198</v>
      </c>
      <c r="B204" s="20" t="s">
        <v>200</v>
      </c>
      <c r="C204" s="20" t="s">
        <v>201</v>
      </c>
      <c r="D204" s="20">
        <v>24</v>
      </c>
      <c r="E204" s="20">
        <v>5</v>
      </c>
      <c r="F204" s="20">
        <v>19</v>
      </c>
    </row>
    <row r="205" spans="1:6">
      <c r="A205" s="20">
        <v>199</v>
      </c>
      <c r="B205" s="20" t="s">
        <v>200</v>
      </c>
      <c r="C205" s="20" t="s">
        <v>236</v>
      </c>
      <c r="D205" s="20">
        <v>24</v>
      </c>
      <c r="E205" s="20">
        <v>3</v>
      </c>
      <c r="F205" s="20">
        <v>21</v>
      </c>
    </row>
    <row r="206" spans="1:6">
      <c r="A206" s="20">
        <v>200</v>
      </c>
      <c r="B206" s="20" t="s">
        <v>293</v>
      </c>
      <c r="C206" s="20" t="s">
        <v>294</v>
      </c>
      <c r="D206" s="20">
        <v>58</v>
      </c>
      <c r="E206" s="20">
        <v>18</v>
      </c>
      <c r="F206" s="20">
        <v>40</v>
      </c>
    </row>
    <row r="207" spans="1:6">
      <c r="A207" s="20">
        <v>201</v>
      </c>
      <c r="B207" s="20" t="s">
        <v>293</v>
      </c>
      <c r="C207" s="20" t="s">
        <v>295</v>
      </c>
      <c r="D207" s="20">
        <v>42</v>
      </c>
      <c r="E207" s="20">
        <v>12</v>
      </c>
      <c r="F207" s="20">
        <v>30</v>
      </c>
    </row>
    <row r="208" spans="1:6">
      <c r="A208" s="20">
        <v>202</v>
      </c>
      <c r="B208" s="20" t="s">
        <v>293</v>
      </c>
      <c r="C208" s="20" t="s">
        <v>416</v>
      </c>
      <c r="D208" s="20">
        <v>51</v>
      </c>
      <c r="E208" s="20">
        <v>16</v>
      </c>
      <c r="F208" s="20">
        <v>35</v>
      </c>
    </row>
    <row r="209" spans="1:6">
      <c r="A209" s="20">
        <v>203</v>
      </c>
      <c r="B209" s="20" t="s">
        <v>293</v>
      </c>
      <c r="C209" s="20" t="s">
        <v>417</v>
      </c>
      <c r="D209" s="20">
        <v>57</v>
      </c>
      <c r="E209" s="20">
        <v>16</v>
      </c>
      <c r="F209" s="20">
        <v>41</v>
      </c>
    </row>
    <row r="210" spans="1:6">
      <c r="A210" s="20">
        <v>204</v>
      </c>
      <c r="B210" s="20" t="s">
        <v>418</v>
      </c>
      <c r="C210" s="20" t="s">
        <v>419</v>
      </c>
      <c r="D210" s="20">
        <v>36</v>
      </c>
      <c r="E210" s="20">
        <v>10</v>
      </c>
      <c r="F210" s="20">
        <v>26</v>
      </c>
    </row>
    <row r="211" spans="1:6">
      <c r="A211" s="20">
        <v>205</v>
      </c>
      <c r="B211" s="20" t="s">
        <v>420</v>
      </c>
      <c r="C211" s="20" t="s">
        <v>421</v>
      </c>
      <c r="D211" s="20">
        <v>33</v>
      </c>
      <c r="E211" s="20">
        <v>14</v>
      </c>
      <c r="F211" s="20">
        <v>19</v>
      </c>
    </row>
    <row r="212" spans="1:6">
      <c r="A212" s="20">
        <v>206</v>
      </c>
      <c r="B212" s="20" t="s">
        <v>525</v>
      </c>
      <c r="C212" s="20" t="s">
        <v>526</v>
      </c>
      <c r="D212" s="20">
        <v>25</v>
      </c>
      <c r="E212" s="20">
        <v>8</v>
      </c>
      <c r="F212" s="20">
        <v>17</v>
      </c>
    </row>
    <row r="213" spans="1:6">
      <c r="A213" s="20">
        <v>207</v>
      </c>
      <c r="B213" s="20" t="s">
        <v>296</v>
      </c>
      <c r="C213" s="20" t="s">
        <v>297</v>
      </c>
      <c r="D213" s="20">
        <v>20</v>
      </c>
      <c r="E213" s="20">
        <v>5</v>
      </c>
      <c r="F213" s="20">
        <v>15</v>
      </c>
    </row>
    <row r="214" spans="1:6">
      <c r="A214" s="20">
        <v>208</v>
      </c>
      <c r="B214" s="20" t="s">
        <v>296</v>
      </c>
      <c r="C214" s="20" t="s">
        <v>422</v>
      </c>
      <c r="D214" s="20">
        <v>8</v>
      </c>
      <c r="E214" s="20">
        <v>2</v>
      </c>
      <c r="F214" s="20">
        <v>6</v>
      </c>
    </row>
    <row r="215" spans="1:6">
      <c r="A215" s="20">
        <v>209</v>
      </c>
      <c r="B215" s="20" t="s">
        <v>423</v>
      </c>
      <c r="C215" s="20" t="s">
        <v>424</v>
      </c>
      <c r="D215" s="20">
        <v>20</v>
      </c>
      <c r="E215" s="20">
        <v>4</v>
      </c>
      <c r="F215" s="20">
        <v>16</v>
      </c>
    </row>
    <row r="216" spans="1:6">
      <c r="A216" s="20">
        <v>210</v>
      </c>
      <c r="B216" s="20" t="s">
        <v>298</v>
      </c>
      <c r="C216" s="20" t="s">
        <v>299</v>
      </c>
      <c r="D216" s="20">
        <v>54</v>
      </c>
      <c r="E216" s="20">
        <v>11</v>
      </c>
      <c r="F216" s="20">
        <v>43</v>
      </c>
    </row>
    <row r="217" spans="1:6">
      <c r="A217" s="20">
        <v>211</v>
      </c>
      <c r="B217" s="20" t="s">
        <v>300</v>
      </c>
      <c r="C217" s="20" t="s">
        <v>301</v>
      </c>
      <c r="D217" s="20">
        <v>15</v>
      </c>
      <c r="E217" s="20">
        <v>4</v>
      </c>
      <c r="F217" s="20">
        <v>11</v>
      </c>
    </row>
    <row r="218" spans="1:6">
      <c r="A218" s="20">
        <v>212</v>
      </c>
      <c r="B218" s="20" t="s">
        <v>300</v>
      </c>
      <c r="C218" s="20" t="s">
        <v>302</v>
      </c>
      <c r="D218" s="20">
        <v>21</v>
      </c>
      <c r="E218" s="20">
        <v>8</v>
      </c>
      <c r="F218" s="20">
        <v>13</v>
      </c>
    </row>
    <row r="219" spans="1:6">
      <c r="A219" s="20">
        <v>213</v>
      </c>
      <c r="B219" s="20" t="s">
        <v>300</v>
      </c>
      <c r="C219" s="20" t="s">
        <v>425</v>
      </c>
      <c r="D219" s="20">
        <v>15</v>
      </c>
      <c r="E219" s="20">
        <v>0</v>
      </c>
      <c r="F219" s="20">
        <v>15</v>
      </c>
    </row>
    <row r="220" spans="1:6">
      <c r="A220" s="20">
        <v>214</v>
      </c>
      <c r="B220" s="20" t="s">
        <v>300</v>
      </c>
      <c r="C220" s="20" t="s">
        <v>651</v>
      </c>
      <c r="D220" s="20">
        <v>14</v>
      </c>
      <c r="E220" s="20">
        <v>4</v>
      </c>
      <c r="F220" s="20">
        <v>10</v>
      </c>
    </row>
    <row r="221" spans="1:6">
      <c r="A221" s="20">
        <v>215</v>
      </c>
      <c r="B221" s="20" t="s">
        <v>176</v>
      </c>
      <c r="C221" s="20" t="s">
        <v>237</v>
      </c>
      <c r="D221" s="20">
        <v>26</v>
      </c>
      <c r="E221" s="20">
        <v>4</v>
      </c>
      <c r="F221" s="20">
        <v>22</v>
      </c>
    </row>
    <row r="222" spans="1:6">
      <c r="A222" s="20">
        <v>216</v>
      </c>
      <c r="B222" s="20" t="s">
        <v>176</v>
      </c>
      <c r="C222" s="20" t="s">
        <v>426</v>
      </c>
      <c r="D222" s="20">
        <v>24</v>
      </c>
      <c r="E222" s="20">
        <v>15</v>
      </c>
      <c r="F222" s="20">
        <v>9</v>
      </c>
    </row>
    <row r="223" spans="1:6">
      <c r="A223" s="20">
        <v>217</v>
      </c>
      <c r="B223" s="20" t="s">
        <v>303</v>
      </c>
      <c r="C223" s="20" t="s">
        <v>304</v>
      </c>
      <c r="D223" s="20">
        <v>28</v>
      </c>
      <c r="E223" s="20">
        <v>17</v>
      </c>
      <c r="F223" s="20">
        <v>11</v>
      </c>
    </row>
    <row r="224" spans="1:6">
      <c r="A224" s="20">
        <v>218</v>
      </c>
      <c r="B224" s="20" t="s">
        <v>303</v>
      </c>
      <c r="C224" s="20" t="s">
        <v>305</v>
      </c>
      <c r="D224" s="20">
        <v>16</v>
      </c>
      <c r="E224" s="20">
        <v>11</v>
      </c>
      <c r="F224" s="20">
        <v>5</v>
      </c>
    </row>
    <row r="225" spans="1:6">
      <c r="A225" s="20">
        <v>219</v>
      </c>
      <c r="B225" s="20" t="s">
        <v>303</v>
      </c>
      <c r="C225" s="20" t="s">
        <v>427</v>
      </c>
      <c r="D225" s="20">
        <v>12</v>
      </c>
      <c r="E225" s="20">
        <v>6</v>
      </c>
      <c r="F225" s="20">
        <v>6</v>
      </c>
    </row>
    <row r="226" spans="1:6">
      <c r="A226" s="20">
        <v>220</v>
      </c>
      <c r="B226" s="20" t="s">
        <v>303</v>
      </c>
      <c r="C226" s="20" t="s">
        <v>428</v>
      </c>
      <c r="D226" s="20">
        <v>1</v>
      </c>
      <c r="E226" s="20">
        <v>0</v>
      </c>
      <c r="F226" s="20">
        <v>1</v>
      </c>
    </row>
    <row r="227" spans="1:6">
      <c r="A227" s="20">
        <v>221</v>
      </c>
      <c r="B227" s="20" t="s">
        <v>303</v>
      </c>
      <c r="C227" s="20" t="s">
        <v>622</v>
      </c>
      <c r="D227" s="20">
        <v>16</v>
      </c>
      <c r="E227" s="20">
        <v>10</v>
      </c>
      <c r="F227" s="20">
        <v>6</v>
      </c>
    </row>
    <row r="228" spans="1:6">
      <c r="A228" s="20">
        <v>222</v>
      </c>
      <c r="B228" s="20" t="s">
        <v>303</v>
      </c>
      <c r="C228" s="20" t="s">
        <v>626</v>
      </c>
      <c r="D228" s="20">
        <v>9</v>
      </c>
      <c r="E228" s="20">
        <v>6</v>
      </c>
      <c r="F228" s="20">
        <v>3</v>
      </c>
    </row>
    <row r="229" spans="1:6">
      <c r="A229" s="20">
        <v>223</v>
      </c>
      <c r="B229" s="20" t="s">
        <v>429</v>
      </c>
      <c r="C229" s="20" t="s">
        <v>430</v>
      </c>
      <c r="D229" s="20">
        <v>9</v>
      </c>
      <c r="E229" s="20">
        <v>4</v>
      </c>
      <c r="F229" s="20">
        <v>5</v>
      </c>
    </row>
    <row r="230" spans="1:6">
      <c r="A230" s="20">
        <v>224</v>
      </c>
      <c r="B230" s="20" t="s">
        <v>429</v>
      </c>
      <c r="C230" s="20" t="s">
        <v>431</v>
      </c>
      <c r="D230" s="20">
        <v>14</v>
      </c>
      <c r="E230" s="20">
        <v>5</v>
      </c>
      <c r="F230" s="20">
        <v>9</v>
      </c>
    </row>
    <row r="231" spans="1:6">
      <c r="A231" s="20">
        <v>225</v>
      </c>
      <c r="B231" s="20" t="s">
        <v>610</v>
      </c>
      <c r="C231" s="20" t="s">
        <v>611</v>
      </c>
      <c r="D231" s="20">
        <v>20</v>
      </c>
      <c r="E231" s="20">
        <v>13</v>
      </c>
      <c r="F231" s="20">
        <v>7</v>
      </c>
    </row>
    <row r="232" spans="1:6">
      <c r="A232" s="20">
        <v>226</v>
      </c>
      <c r="B232" s="20" t="s">
        <v>306</v>
      </c>
      <c r="C232" s="20" t="s">
        <v>307</v>
      </c>
      <c r="D232" s="20">
        <v>18</v>
      </c>
      <c r="E232" s="20">
        <v>13</v>
      </c>
      <c r="F232" s="20">
        <v>5</v>
      </c>
    </row>
    <row r="233" spans="1:6">
      <c r="A233" s="20">
        <v>227</v>
      </c>
      <c r="B233" s="20" t="s">
        <v>432</v>
      </c>
      <c r="C233" s="20" t="s">
        <v>433</v>
      </c>
      <c r="D233" s="20">
        <v>44</v>
      </c>
      <c r="E233" s="20">
        <v>12</v>
      </c>
      <c r="F233" s="20">
        <v>32</v>
      </c>
    </row>
    <row r="234" spans="1:6">
      <c r="A234" s="20">
        <v>228</v>
      </c>
      <c r="B234" s="20" t="s">
        <v>208</v>
      </c>
      <c r="C234" s="20" t="s">
        <v>209</v>
      </c>
      <c r="D234" s="20">
        <v>18</v>
      </c>
      <c r="E234" s="20">
        <v>3</v>
      </c>
      <c r="F234" s="20">
        <v>15</v>
      </c>
    </row>
    <row r="235" spans="1:6">
      <c r="A235" s="20">
        <v>229</v>
      </c>
      <c r="B235" s="20" t="s">
        <v>529</v>
      </c>
      <c r="C235" s="20" t="s">
        <v>530</v>
      </c>
      <c r="D235" s="20">
        <v>13</v>
      </c>
      <c r="E235" s="20">
        <v>4</v>
      </c>
      <c r="F235" s="20">
        <v>9</v>
      </c>
    </row>
    <row r="236" spans="1:6">
      <c r="A236" s="20">
        <v>230</v>
      </c>
      <c r="B236" s="20" t="s">
        <v>434</v>
      </c>
      <c r="C236" s="20" t="s">
        <v>435</v>
      </c>
      <c r="D236" s="20">
        <v>15</v>
      </c>
      <c r="E236" s="20">
        <v>5</v>
      </c>
      <c r="F236" s="20">
        <v>10</v>
      </c>
    </row>
    <row r="237" spans="1:6">
      <c r="A237" s="20">
        <v>231</v>
      </c>
      <c r="B237" s="20" t="s">
        <v>434</v>
      </c>
      <c r="C237" s="20" t="s">
        <v>436</v>
      </c>
      <c r="D237" s="20">
        <v>20</v>
      </c>
      <c r="E237" s="20">
        <v>20</v>
      </c>
      <c r="F237" s="20">
        <v>0</v>
      </c>
    </row>
    <row r="238" spans="1:6">
      <c r="A238" s="20">
        <v>232</v>
      </c>
      <c r="B238" s="20" t="s">
        <v>634</v>
      </c>
      <c r="C238" s="20" t="s">
        <v>637</v>
      </c>
      <c r="D238" s="20">
        <v>46</v>
      </c>
      <c r="E238" s="20">
        <v>28</v>
      </c>
      <c r="F238" s="20">
        <v>18</v>
      </c>
    </row>
    <row r="239" spans="1:6">
      <c r="A239" s="20">
        <v>233</v>
      </c>
      <c r="B239" s="20" t="s">
        <v>634</v>
      </c>
      <c r="C239" s="20" t="s">
        <v>644</v>
      </c>
      <c r="D239" s="20">
        <v>37</v>
      </c>
      <c r="E239" s="20">
        <v>17</v>
      </c>
      <c r="F239" s="20">
        <v>20</v>
      </c>
    </row>
    <row r="240" spans="1:6">
      <c r="A240" s="20">
        <v>234</v>
      </c>
      <c r="B240" s="20" t="s">
        <v>634</v>
      </c>
      <c r="C240" s="20" t="s">
        <v>635</v>
      </c>
      <c r="D240" s="20">
        <v>46</v>
      </c>
      <c r="E240" s="20">
        <v>18</v>
      </c>
      <c r="F240" s="20">
        <v>28</v>
      </c>
    </row>
    <row r="241" spans="1:6">
      <c r="A241" s="20">
        <v>235</v>
      </c>
      <c r="B241" s="20" t="s">
        <v>634</v>
      </c>
      <c r="C241" s="20" t="s">
        <v>638</v>
      </c>
      <c r="D241" s="20">
        <v>37</v>
      </c>
      <c r="E241" s="20">
        <v>15</v>
      </c>
      <c r="F241" s="20">
        <v>22</v>
      </c>
    </row>
    <row r="242" spans="1:6">
      <c r="A242" s="20">
        <v>236</v>
      </c>
      <c r="B242" s="20" t="s">
        <v>634</v>
      </c>
      <c r="C242" s="20" t="s">
        <v>640</v>
      </c>
      <c r="D242" s="20">
        <v>22</v>
      </c>
      <c r="E242" s="20">
        <v>7</v>
      </c>
      <c r="F242" s="20">
        <v>15</v>
      </c>
    </row>
    <row r="243" spans="1:6">
      <c r="A243" s="20">
        <v>237</v>
      </c>
      <c r="B243" s="20" t="s">
        <v>634</v>
      </c>
      <c r="C243" s="20" t="s">
        <v>639</v>
      </c>
      <c r="D243" s="20">
        <v>26</v>
      </c>
      <c r="E243" s="20">
        <v>4</v>
      </c>
      <c r="F243" s="20">
        <v>22</v>
      </c>
    </row>
    <row r="244" spans="1:6">
      <c r="A244" s="20">
        <v>238</v>
      </c>
      <c r="B244" s="20" t="s">
        <v>634</v>
      </c>
      <c r="C244" s="20" t="s">
        <v>643</v>
      </c>
      <c r="D244" s="20">
        <v>57</v>
      </c>
      <c r="E244" s="20">
        <v>34</v>
      </c>
      <c r="F244" s="20">
        <v>23</v>
      </c>
    </row>
    <row r="245" spans="1:6">
      <c r="A245" s="20">
        <v>239</v>
      </c>
      <c r="B245" s="20" t="s">
        <v>634</v>
      </c>
      <c r="C245" s="20" t="s">
        <v>642</v>
      </c>
      <c r="D245" s="20">
        <v>46</v>
      </c>
      <c r="E245" s="20">
        <v>15</v>
      </c>
      <c r="F245" s="20">
        <v>31</v>
      </c>
    </row>
    <row r="246" spans="1:6">
      <c r="A246" s="20">
        <v>240</v>
      </c>
      <c r="B246" s="20" t="s">
        <v>634</v>
      </c>
      <c r="C246" s="20" t="s">
        <v>641</v>
      </c>
      <c r="D246" s="20">
        <v>13</v>
      </c>
      <c r="E246" s="20">
        <v>7</v>
      </c>
      <c r="F246" s="20">
        <v>6</v>
      </c>
    </row>
    <row r="247" spans="1:6">
      <c r="A247" s="20">
        <v>241</v>
      </c>
      <c r="B247" s="20" t="s">
        <v>308</v>
      </c>
      <c r="C247" s="20" t="s">
        <v>238</v>
      </c>
      <c r="D247" s="20">
        <v>16</v>
      </c>
      <c r="E247" s="20">
        <v>8</v>
      </c>
      <c r="F247" s="20">
        <v>8</v>
      </c>
    </row>
    <row r="248" spans="1:6">
      <c r="A248" s="20">
        <v>242</v>
      </c>
      <c r="B248" s="20" t="s">
        <v>437</v>
      </c>
      <c r="C248" s="20" t="s">
        <v>438</v>
      </c>
      <c r="D248" s="20">
        <v>8</v>
      </c>
      <c r="E248" s="20">
        <v>1</v>
      </c>
      <c r="F248" s="20">
        <v>7</v>
      </c>
    </row>
    <row r="249" spans="1:6">
      <c r="A249" s="20">
        <v>243</v>
      </c>
      <c r="B249" s="20" t="s">
        <v>177</v>
      </c>
      <c r="C249" s="20" t="s">
        <v>195</v>
      </c>
      <c r="D249" s="20">
        <v>6</v>
      </c>
      <c r="E249" s="20">
        <v>5</v>
      </c>
      <c r="F249" s="20">
        <v>1</v>
      </c>
    </row>
    <row r="250" spans="1:6">
      <c r="A250" s="20">
        <v>244</v>
      </c>
      <c r="B250" s="20" t="s">
        <v>309</v>
      </c>
      <c r="C250" s="20" t="s">
        <v>310</v>
      </c>
      <c r="D250" s="20">
        <v>20</v>
      </c>
      <c r="E250" s="20">
        <v>9</v>
      </c>
      <c r="F250" s="20">
        <v>11</v>
      </c>
    </row>
    <row r="251" spans="1:6">
      <c r="A251" s="20">
        <v>245</v>
      </c>
      <c r="B251" s="20" t="s">
        <v>309</v>
      </c>
      <c r="C251" s="20" t="s">
        <v>311</v>
      </c>
      <c r="D251" s="20">
        <v>21</v>
      </c>
      <c r="E251" s="20">
        <v>8</v>
      </c>
      <c r="F251" s="20">
        <v>13</v>
      </c>
    </row>
    <row r="252" spans="1:6">
      <c r="A252" s="287" t="s">
        <v>11</v>
      </c>
      <c r="B252" s="287">
        <f>COUNTA(B7:B251)</f>
        <v>245</v>
      </c>
      <c r="C252" s="287"/>
      <c r="D252" s="288">
        <f>SUM(D7:D251)</f>
        <v>7608</v>
      </c>
      <c r="E252" s="288">
        <f t="shared" ref="E252:F252" si="0">SUM(E7:E251)</f>
        <v>3070</v>
      </c>
      <c r="F252" s="288">
        <f t="shared" si="0"/>
        <v>4538</v>
      </c>
    </row>
    <row r="253" spans="1:6">
      <c r="A253" s="20" t="s">
        <v>668</v>
      </c>
      <c r="B253" s="20"/>
      <c r="C253" s="20"/>
      <c r="D253" s="20"/>
      <c r="E253" s="20"/>
      <c r="F253" s="20"/>
    </row>
  </sheetData>
  <mergeCells count="9">
    <mergeCell ref="A1:F1"/>
    <mergeCell ref="A2:F2"/>
    <mergeCell ref="A3:F3"/>
    <mergeCell ref="A4:F4"/>
    <mergeCell ref="A5:A6"/>
    <mergeCell ref="B5:B6"/>
    <mergeCell ref="C5:C6"/>
    <mergeCell ref="D5:D6"/>
    <mergeCell ref="E5:F5"/>
  </mergeCells>
  <pageMargins left="0.7" right="0.7" top="0.75" bottom="0.75" header="0.3" footer="0.3"/>
  <pageSetup paperSize="9" scale="51" orientation="portrait" r:id="rId1"/>
</worksheet>
</file>

<file path=xl/worksheets/sheet3.xml><?xml version="1.0" encoding="utf-8"?>
<worksheet xmlns="http://schemas.openxmlformats.org/spreadsheetml/2006/main" xmlns:r="http://schemas.openxmlformats.org/officeDocument/2006/relationships">
  <sheetPr codeName="Hoja3"/>
  <dimension ref="A1:EF25"/>
  <sheetViews>
    <sheetView zoomScaleSheetLayoutView="40" workbookViewId="0">
      <selection activeCell="A7" sqref="A7:BX7"/>
    </sheetView>
  </sheetViews>
  <sheetFormatPr baseColWidth="10" defaultRowHeight="14.4"/>
  <cols>
    <col min="1" max="1" width="16.88671875" customWidth="1"/>
    <col min="2" max="2" width="9.6640625" customWidth="1"/>
    <col min="3" max="3" width="9.33203125" customWidth="1"/>
    <col min="4" max="4" width="11.5546875" customWidth="1"/>
    <col min="5" max="5" width="9.33203125" customWidth="1"/>
    <col min="6" max="6" width="10.33203125" customWidth="1"/>
    <col min="7" max="7" width="13.6640625" customWidth="1"/>
    <col min="8" max="8" width="11.44140625" customWidth="1"/>
    <col min="9" max="9" width="11.88671875" customWidth="1"/>
    <col min="10" max="10" width="10.6640625" customWidth="1"/>
    <col min="11" max="11" width="11.5546875" customWidth="1"/>
    <col min="12" max="12" width="15.109375" customWidth="1"/>
    <col min="13" max="13" width="10.109375" customWidth="1"/>
    <col min="14" max="14" width="11.6640625" customWidth="1"/>
    <col min="15" max="15" width="13.33203125" customWidth="1"/>
    <col min="16" max="16" width="11.6640625" customWidth="1"/>
    <col min="17" max="17" width="13.44140625" customWidth="1"/>
    <col min="18" max="18" width="16.109375" customWidth="1"/>
    <col min="19" max="19" width="10.33203125" customWidth="1"/>
    <col min="20" max="20" width="11.33203125" customWidth="1"/>
    <col min="21" max="21" width="9.6640625" customWidth="1"/>
    <col min="22" max="22" width="9.44140625" customWidth="1"/>
    <col min="23" max="23" width="15.44140625" customWidth="1"/>
    <col min="24" max="24" width="8.88671875" customWidth="1"/>
    <col min="25" max="26" width="9.88671875" customWidth="1"/>
    <col min="27" max="27" width="9.6640625" customWidth="1"/>
    <col min="28" max="28" width="16.44140625" customWidth="1"/>
    <col min="29" max="29" width="9.6640625" customWidth="1"/>
    <col min="30" max="30" width="10.33203125" customWidth="1"/>
    <col min="31" max="31" width="14.33203125" customWidth="1"/>
    <col min="32" max="32" width="11.6640625" customWidth="1"/>
    <col min="33" max="33" width="10.33203125" customWidth="1"/>
    <col min="34" max="34" width="16.109375" customWidth="1"/>
    <col min="35" max="35" width="9" customWidth="1"/>
    <col min="36" max="36" width="9.109375" customWidth="1"/>
    <col min="37" max="37" width="8.44140625" customWidth="1"/>
    <col min="38" max="38" width="10" customWidth="1"/>
    <col min="39" max="39" width="16.109375" customWidth="1"/>
    <col min="40" max="40" width="13.33203125" customWidth="1"/>
    <col min="41" max="41" width="11.88671875" customWidth="1"/>
    <col min="42" max="42" width="12.6640625" customWidth="1"/>
    <col min="43" max="43" width="11.33203125" customWidth="1"/>
    <col min="44" max="44" width="15.33203125" customWidth="1"/>
    <col min="45" max="45" width="9.6640625" customWidth="1"/>
    <col min="46" max="46" width="10.6640625" customWidth="1"/>
    <col min="47" max="47" width="12.6640625" customWidth="1"/>
    <col min="48" max="48" width="8.5546875" customWidth="1"/>
    <col min="49" max="59" width="10" customWidth="1"/>
    <col min="60" max="60" width="11.33203125" customWidth="1"/>
    <col min="61" max="61" width="11.88671875" customWidth="1"/>
    <col min="62" max="62" width="12.6640625" customWidth="1"/>
    <col min="63" max="63" width="11.6640625" customWidth="1"/>
    <col min="64" max="64" width="11.88671875" customWidth="1"/>
    <col min="65" max="70" width="12.109375" customWidth="1"/>
    <col min="71" max="71" width="14.88671875" customWidth="1"/>
    <col min="72" max="72" width="10.33203125" customWidth="1"/>
    <col min="73" max="73" width="13.44140625" customWidth="1"/>
    <col min="74" max="74" width="12" customWidth="1"/>
    <col min="75" max="75" width="12.5546875" customWidth="1"/>
    <col min="76" max="76" width="11.44140625" customWidth="1"/>
    <col min="85" max="85" width="19.5546875" customWidth="1"/>
    <col min="86" max="86" width="22.5546875" customWidth="1"/>
    <col min="87" max="87" width="11.6640625" bestFit="1" customWidth="1"/>
    <col min="88" max="88" width="18.88671875" customWidth="1"/>
    <col min="89" max="89" width="11.6640625" bestFit="1" customWidth="1"/>
    <col min="90" max="90" width="12.33203125" bestFit="1" customWidth="1"/>
    <col min="91" max="91" width="15.33203125" bestFit="1" customWidth="1"/>
    <col min="92" max="92" width="11.6640625" bestFit="1" customWidth="1"/>
    <col min="93" max="93" width="16.33203125" customWidth="1"/>
    <col min="94" max="94" width="17" customWidth="1"/>
  </cols>
  <sheetData>
    <row r="1" spans="1:95" ht="19.5" customHeight="1">
      <c r="A1" s="333" t="s">
        <v>117</v>
      </c>
      <c r="B1" s="333"/>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row>
    <row r="2" spans="1:95" ht="20.25" customHeight="1">
      <c r="A2" s="334" t="s">
        <v>74</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334"/>
      <c r="AL2" s="334"/>
      <c r="AM2" s="334"/>
      <c r="AN2" s="334"/>
      <c r="AO2" s="334"/>
      <c r="AP2" s="334"/>
      <c r="AQ2" s="334"/>
      <c r="AR2" s="334"/>
      <c r="AS2" s="334"/>
      <c r="AT2" s="334"/>
      <c r="AU2" s="334"/>
      <c r="AV2" s="334"/>
      <c r="AW2" s="334"/>
      <c r="AX2" s="334"/>
      <c r="AY2" s="334"/>
      <c r="AZ2" s="334"/>
      <c r="BA2" s="334"/>
      <c r="BB2" s="334"/>
      <c r="BC2" s="334"/>
      <c r="BD2" s="334"/>
      <c r="BE2" s="334"/>
      <c r="BF2" s="334"/>
      <c r="BG2" s="334"/>
      <c r="BH2" s="334"/>
      <c r="BI2" s="334"/>
      <c r="BJ2" s="334"/>
      <c r="BK2" s="334"/>
      <c r="BL2" s="334"/>
      <c r="BM2" s="334"/>
      <c r="BN2" s="334"/>
      <c r="BO2" s="334"/>
      <c r="BP2" s="334"/>
      <c r="BQ2" s="334"/>
      <c r="BR2" s="334"/>
      <c r="BS2" s="334"/>
      <c r="BT2" s="334"/>
      <c r="BU2" s="334"/>
      <c r="BV2" s="334"/>
      <c r="BW2" s="334"/>
      <c r="BX2" s="334"/>
    </row>
    <row r="3" spans="1:95" ht="20.25" customHeight="1">
      <c r="A3" s="334" t="s">
        <v>90</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334"/>
      <c r="AL3" s="334"/>
      <c r="AM3" s="334"/>
      <c r="AN3" s="334"/>
      <c r="AO3" s="334"/>
      <c r="AP3" s="334"/>
      <c r="AQ3" s="334"/>
      <c r="AR3" s="334"/>
      <c r="AS3" s="334"/>
      <c r="AT3" s="334"/>
      <c r="AU3" s="334"/>
      <c r="AV3" s="334"/>
      <c r="AW3" s="334"/>
      <c r="AX3" s="334"/>
      <c r="AY3" s="334"/>
      <c r="AZ3" s="334"/>
      <c r="BA3" s="334"/>
      <c r="BB3" s="334"/>
      <c r="BC3" s="334"/>
      <c r="BD3" s="334"/>
      <c r="BE3" s="334"/>
      <c r="BF3" s="334"/>
      <c r="BG3" s="334"/>
      <c r="BH3" s="334"/>
      <c r="BI3" s="334"/>
      <c r="BJ3" s="334"/>
      <c r="BK3" s="334"/>
      <c r="BL3" s="334"/>
      <c r="BM3" s="334"/>
      <c r="BN3" s="334"/>
      <c r="BO3" s="334"/>
      <c r="BP3" s="334"/>
      <c r="BQ3" s="334"/>
      <c r="BR3" s="334"/>
      <c r="BS3" s="334"/>
      <c r="BT3" s="334"/>
      <c r="BU3" s="334"/>
      <c r="BV3" s="334"/>
      <c r="BW3" s="334"/>
      <c r="BX3" s="334"/>
    </row>
    <row r="4" spans="1:95" ht="19.5" customHeight="1">
      <c r="A4" s="334" t="s">
        <v>124</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334"/>
      <c r="AL4" s="334"/>
      <c r="AM4" s="334"/>
      <c r="AN4" s="334"/>
      <c r="AO4" s="334"/>
      <c r="AP4" s="334"/>
      <c r="AQ4" s="334"/>
      <c r="AR4" s="334"/>
      <c r="AS4" s="334"/>
      <c r="AT4" s="334"/>
      <c r="AU4" s="334"/>
      <c r="AV4" s="334"/>
      <c r="AW4" s="334"/>
      <c r="AX4" s="334"/>
      <c r="AY4" s="334"/>
      <c r="AZ4" s="334"/>
      <c r="BA4" s="334"/>
      <c r="BB4" s="334"/>
      <c r="BC4" s="334"/>
      <c r="BD4" s="334"/>
      <c r="BE4" s="334"/>
      <c r="BF4" s="334"/>
      <c r="BG4" s="334"/>
      <c r="BH4" s="334"/>
      <c r="BI4" s="334"/>
      <c r="BJ4" s="334"/>
      <c r="BK4" s="334"/>
      <c r="BL4" s="334"/>
      <c r="BM4" s="334"/>
      <c r="BN4" s="334"/>
      <c r="BO4" s="334"/>
      <c r="BP4" s="334"/>
      <c r="BQ4" s="334"/>
      <c r="BR4" s="334"/>
      <c r="BS4" s="334"/>
      <c r="BT4" s="334"/>
      <c r="BU4" s="334"/>
      <c r="BV4" s="334"/>
      <c r="BW4" s="334"/>
      <c r="BX4" s="334"/>
    </row>
    <row r="5" spans="1:95" ht="22.5" customHeight="1">
      <c r="A5" s="335" t="s">
        <v>684</v>
      </c>
      <c r="B5" s="336"/>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6"/>
      <c r="AU5" s="336"/>
      <c r="AV5" s="336"/>
      <c r="AW5" s="336"/>
      <c r="AX5" s="336"/>
      <c r="AY5" s="336"/>
      <c r="AZ5" s="336"/>
      <c r="BA5" s="336"/>
      <c r="BB5" s="336"/>
      <c r="BC5" s="336"/>
      <c r="BD5" s="336"/>
      <c r="BE5" s="336"/>
      <c r="BF5" s="336"/>
      <c r="BG5" s="336"/>
      <c r="BH5" s="336"/>
      <c r="BI5" s="336"/>
      <c r="BJ5" s="336"/>
      <c r="BK5" s="336"/>
      <c r="BL5" s="336"/>
      <c r="BM5" s="336"/>
      <c r="BN5" s="336"/>
      <c r="BO5" s="336"/>
      <c r="BP5" s="336"/>
      <c r="BQ5" s="336"/>
      <c r="BR5" s="336"/>
      <c r="BS5" s="336"/>
      <c r="BT5" s="336"/>
      <c r="BU5" s="336"/>
      <c r="BV5" s="336"/>
      <c r="BW5" s="336"/>
      <c r="BX5" s="336"/>
    </row>
    <row r="6" spans="1:95" ht="21.75" customHeight="1">
      <c r="A6" s="343" t="s">
        <v>690</v>
      </c>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343"/>
      <c r="AR6" s="343"/>
      <c r="AS6" s="343"/>
      <c r="AT6" s="343"/>
      <c r="AU6" s="343"/>
      <c r="AV6" s="343"/>
      <c r="AW6" s="343"/>
      <c r="AX6" s="343"/>
      <c r="AY6" s="343"/>
      <c r="AZ6" s="343"/>
      <c r="BA6" s="343"/>
      <c r="BB6" s="343"/>
      <c r="BC6" s="343"/>
      <c r="BD6" s="343"/>
      <c r="BE6" s="343"/>
      <c r="BF6" s="343"/>
      <c r="BG6" s="343"/>
      <c r="BH6" s="343"/>
      <c r="BI6" s="343"/>
      <c r="BJ6" s="343"/>
      <c r="BK6" s="343"/>
      <c r="BL6" s="343"/>
      <c r="BM6" s="343"/>
      <c r="BN6" s="343"/>
      <c r="BO6" s="343"/>
      <c r="BP6" s="343"/>
      <c r="BQ6" s="343"/>
      <c r="BR6" s="343"/>
      <c r="BS6" s="343"/>
      <c r="BT6" s="343"/>
      <c r="BU6" s="343"/>
      <c r="BV6" s="343"/>
      <c r="BW6" s="343"/>
      <c r="BX6" s="343"/>
    </row>
    <row r="7" spans="1:95" ht="114.6" customHeight="1">
      <c r="A7" s="362" t="s">
        <v>674</v>
      </c>
      <c r="B7" s="363"/>
      <c r="C7" s="363"/>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c r="BB7" s="363"/>
      <c r="BC7" s="363"/>
      <c r="BD7" s="363"/>
      <c r="BE7" s="363"/>
      <c r="BF7" s="363"/>
      <c r="BG7" s="363"/>
      <c r="BH7" s="363"/>
      <c r="BI7" s="363"/>
      <c r="BJ7" s="363"/>
      <c r="BK7" s="363"/>
      <c r="BL7" s="363"/>
      <c r="BM7" s="363"/>
      <c r="BN7" s="363"/>
      <c r="BO7" s="363"/>
      <c r="BP7" s="363"/>
      <c r="BQ7" s="363"/>
      <c r="BR7" s="363"/>
      <c r="BS7" s="363"/>
      <c r="BT7" s="363"/>
      <c r="BU7" s="363"/>
      <c r="BV7" s="363"/>
      <c r="BW7" s="363"/>
      <c r="BX7" s="363"/>
    </row>
    <row r="9" spans="1:95" s="44" customFormat="1" ht="24" thickBot="1">
      <c r="A9" s="364" t="s">
        <v>93</v>
      </c>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5"/>
      <c r="BT9" s="365"/>
      <c r="BU9" s="365"/>
      <c r="BV9" s="365"/>
      <c r="BW9" s="365"/>
      <c r="BX9" s="365"/>
    </row>
    <row r="10" spans="1:95" ht="20.25" customHeight="1" thickBot="1">
      <c r="A10" s="366" t="s">
        <v>94</v>
      </c>
      <c r="B10" s="391" t="s">
        <v>95</v>
      </c>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75" t="s">
        <v>673</v>
      </c>
      <c r="BT10" s="375"/>
      <c r="BU10" s="375"/>
      <c r="BV10" s="375"/>
      <c r="BW10" s="375"/>
      <c r="BX10" s="376"/>
    </row>
    <row r="11" spans="1:95" ht="21" customHeight="1">
      <c r="A11" s="353"/>
      <c r="B11" s="411" t="s">
        <v>10</v>
      </c>
      <c r="C11" s="412"/>
      <c r="D11" s="412"/>
      <c r="E11" s="412"/>
      <c r="F11" s="412"/>
      <c r="G11" s="412"/>
      <c r="H11" s="412"/>
      <c r="I11" s="412"/>
      <c r="J11" s="412"/>
      <c r="K11" s="412"/>
      <c r="L11" s="412"/>
      <c r="M11" s="412"/>
      <c r="N11" s="412"/>
      <c r="O11" s="412"/>
      <c r="P11" s="412"/>
      <c r="Q11" s="412"/>
      <c r="R11" s="412"/>
      <c r="S11" s="412"/>
      <c r="T11" s="412"/>
      <c r="U11" s="412"/>
      <c r="V11" s="412"/>
      <c r="W11" s="412"/>
      <c r="X11" s="412"/>
      <c r="Y11" s="412"/>
      <c r="Z11" s="412"/>
      <c r="AA11" s="412"/>
      <c r="AB11" s="412"/>
      <c r="AC11" s="412"/>
      <c r="AD11" s="412"/>
      <c r="AE11" s="412"/>
      <c r="AF11" s="412"/>
      <c r="AG11" s="412"/>
      <c r="AH11" s="354" t="s">
        <v>96</v>
      </c>
      <c r="AI11" s="355"/>
      <c r="AJ11" s="355"/>
      <c r="AK11" s="355"/>
      <c r="AL11" s="355"/>
      <c r="AM11" s="355"/>
      <c r="AN11" s="355"/>
      <c r="AO11" s="355"/>
      <c r="AP11" s="355"/>
      <c r="AQ11" s="355"/>
      <c r="AR11" s="355"/>
      <c r="AS11" s="355"/>
      <c r="AT11" s="355"/>
      <c r="AU11" s="355"/>
      <c r="AV11" s="355"/>
      <c r="AW11" s="355"/>
      <c r="AX11" s="396" t="s">
        <v>180</v>
      </c>
      <c r="AY11" s="397"/>
      <c r="AZ11" s="397"/>
      <c r="BA11" s="397"/>
      <c r="BB11" s="397"/>
      <c r="BC11" s="397"/>
      <c r="BD11" s="397"/>
      <c r="BE11" s="397"/>
      <c r="BF11" s="397"/>
      <c r="BG11" s="397"/>
      <c r="BH11" s="397"/>
      <c r="BI11" s="397"/>
      <c r="BJ11" s="397"/>
      <c r="BK11" s="397"/>
      <c r="BL11" s="397"/>
      <c r="BM11" s="397"/>
      <c r="BN11" s="400" t="s">
        <v>671</v>
      </c>
      <c r="BO11" s="401"/>
      <c r="BP11" s="401"/>
      <c r="BQ11" s="401"/>
      <c r="BR11" s="402"/>
      <c r="BS11" s="377"/>
      <c r="BT11" s="377"/>
      <c r="BU11" s="377"/>
      <c r="BV11" s="377"/>
      <c r="BW11" s="377"/>
      <c r="BX11" s="378"/>
    </row>
    <row r="12" spans="1:95" ht="21" thickBot="1">
      <c r="A12" s="353"/>
      <c r="B12" s="352" t="s">
        <v>0</v>
      </c>
      <c r="C12" s="353"/>
      <c r="D12" s="353"/>
      <c r="E12" s="353"/>
      <c r="F12" s="353"/>
      <c r="G12" s="353"/>
      <c r="H12" s="353"/>
      <c r="I12" s="353"/>
      <c r="J12" s="353"/>
      <c r="K12" s="353"/>
      <c r="L12" s="353"/>
      <c r="M12" s="353"/>
      <c r="N12" s="353"/>
      <c r="O12" s="353"/>
      <c r="P12" s="353"/>
      <c r="Q12" s="353"/>
      <c r="R12" s="332" t="s">
        <v>109</v>
      </c>
      <c r="S12" s="332"/>
      <c r="T12" s="332"/>
      <c r="U12" s="332"/>
      <c r="V12" s="332"/>
      <c r="W12" s="332"/>
      <c r="X12" s="332"/>
      <c r="Y12" s="332"/>
      <c r="Z12" s="332"/>
      <c r="AA12" s="332"/>
      <c r="AB12" s="332"/>
      <c r="AC12" s="332"/>
      <c r="AD12" s="332"/>
      <c r="AE12" s="332"/>
      <c r="AF12" s="332"/>
      <c r="AG12" s="332"/>
      <c r="AH12" s="356"/>
      <c r="AI12" s="357"/>
      <c r="AJ12" s="357"/>
      <c r="AK12" s="357"/>
      <c r="AL12" s="357"/>
      <c r="AM12" s="357"/>
      <c r="AN12" s="357"/>
      <c r="AO12" s="357"/>
      <c r="AP12" s="357"/>
      <c r="AQ12" s="357"/>
      <c r="AR12" s="357"/>
      <c r="AS12" s="357"/>
      <c r="AT12" s="357"/>
      <c r="AU12" s="357"/>
      <c r="AV12" s="357"/>
      <c r="AW12" s="357"/>
      <c r="AX12" s="398"/>
      <c r="AY12" s="399"/>
      <c r="AZ12" s="399"/>
      <c r="BA12" s="399"/>
      <c r="BB12" s="399"/>
      <c r="BC12" s="399"/>
      <c r="BD12" s="399"/>
      <c r="BE12" s="399"/>
      <c r="BF12" s="399"/>
      <c r="BG12" s="399"/>
      <c r="BH12" s="399"/>
      <c r="BI12" s="399"/>
      <c r="BJ12" s="399"/>
      <c r="BK12" s="399"/>
      <c r="BL12" s="399"/>
      <c r="BM12" s="399"/>
      <c r="BN12" s="403"/>
      <c r="BO12" s="404"/>
      <c r="BP12" s="404"/>
      <c r="BQ12" s="404"/>
      <c r="BR12" s="405"/>
      <c r="BS12" s="377"/>
      <c r="BT12" s="377"/>
      <c r="BU12" s="377"/>
      <c r="BV12" s="377"/>
      <c r="BW12" s="377"/>
      <c r="BX12" s="378"/>
    </row>
    <row r="13" spans="1:95" ht="46.5" customHeight="1" thickBot="1">
      <c r="A13" s="353"/>
      <c r="B13" s="358" t="s">
        <v>97</v>
      </c>
      <c r="C13" s="338"/>
      <c r="D13" s="338"/>
      <c r="E13" s="338"/>
      <c r="F13" s="339"/>
      <c r="G13" s="340" t="s">
        <v>98</v>
      </c>
      <c r="H13" s="341"/>
      <c r="I13" s="341"/>
      <c r="J13" s="341"/>
      <c r="K13" s="342"/>
      <c r="L13" s="349" t="s">
        <v>99</v>
      </c>
      <c r="M13" s="350"/>
      <c r="N13" s="350"/>
      <c r="O13" s="350"/>
      <c r="P13" s="350"/>
      <c r="Q13" s="350"/>
      <c r="R13" s="337" t="s">
        <v>97</v>
      </c>
      <c r="S13" s="338"/>
      <c r="T13" s="338"/>
      <c r="U13" s="338"/>
      <c r="V13" s="339"/>
      <c r="W13" s="340" t="s">
        <v>98</v>
      </c>
      <c r="X13" s="341"/>
      <c r="Y13" s="341"/>
      <c r="Z13" s="341"/>
      <c r="AA13" s="342"/>
      <c r="AB13" s="349" t="s">
        <v>100</v>
      </c>
      <c r="AC13" s="350"/>
      <c r="AD13" s="350"/>
      <c r="AE13" s="350"/>
      <c r="AF13" s="350"/>
      <c r="AG13" s="413"/>
      <c r="AH13" s="337" t="s">
        <v>97</v>
      </c>
      <c r="AI13" s="338"/>
      <c r="AJ13" s="338"/>
      <c r="AK13" s="338"/>
      <c r="AL13" s="339"/>
      <c r="AM13" s="340" t="s">
        <v>98</v>
      </c>
      <c r="AN13" s="341"/>
      <c r="AO13" s="341"/>
      <c r="AP13" s="341"/>
      <c r="AQ13" s="342"/>
      <c r="AR13" s="349" t="s">
        <v>108</v>
      </c>
      <c r="AS13" s="350"/>
      <c r="AT13" s="350"/>
      <c r="AU13" s="350"/>
      <c r="AV13" s="350"/>
      <c r="AW13" s="351"/>
      <c r="AX13" s="393" t="s">
        <v>343</v>
      </c>
      <c r="AY13" s="394"/>
      <c r="AZ13" s="394"/>
      <c r="BA13" s="394"/>
      <c r="BB13" s="395"/>
      <c r="BC13" s="359" t="s">
        <v>345</v>
      </c>
      <c r="BD13" s="360"/>
      <c r="BE13" s="360"/>
      <c r="BF13" s="360"/>
      <c r="BG13" s="361"/>
      <c r="BH13" s="349" t="s">
        <v>344</v>
      </c>
      <c r="BI13" s="350"/>
      <c r="BJ13" s="350"/>
      <c r="BK13" s="350"/>
      <c r="BL13" s="350"/>
      <c r="BM13" s="351"/>
      <c r="BN13" s="359" t="s">
        <v>672</v>
      </c>
      <c r="BO13" s="360"/>
      <c r="BP13" s="360"/>
      <c r="BQ13" s="360"/>
      <c r="BR13" s="361"/>
      <c r="BS13" s="377"/>
      <c r="BT13" s="377"/>
      <c r="BU13" s="377"/>
      <c r="BV13" s="377"/>
      <c r="BW13" s="377"/>
      <c r="BX13" s="378"/>
      <c r="CF13" s="187"/>
      <c r="CG13" s="367"/>
      <c r="CH13" s="367"/>
      <c r="CI13" s="188"/>
      <c r="CJ13" s="367"/>
      <c r="CK13" s="367"/>
      <c r="CL13" s="367"/>
      <c r="CM13" s="189"/>
      <c r="CN13" s="189"/>
      <c r="CO13" s="189"/>
      <c r="CP13" s="190"/>
      <c r="CQ13" s="191"/>
    </row>
    <row r="14" spans="1:95" ht="36.75" customHeight="1">
      <c r="A14" s="353"/>
      <c r="B14" s="406" t="s">
        <v>101</v>
      </c>
      <c r="C14" s="383" t="s">
        <v>2</v>
      </c>
      <c r="D14" s="384"/>
      <c r="E14" s="384"/>
      <c r="F14" s="385"/>
      <c r="G14" s="406" t="s">
        <v>101</v>
      </c>
      <c r="H14" s="408" t="s">
        <v>2</v>
      </c>
      <c r="I14" s="409"/>
      <c r="J14" s="409"/>
      <c r="K14" s="410"/>
      <c r="L14" s="344" t="s">
        <v>101</v>
      </c>
      <c r="M14" s="346" t="s">
        <v>2</v>
      </c>
      <c r="N14" s="347"/>
      <c r="O14" s="347"/>
      <c r="P14" s="347"/>
      <c r="Q14" s="386"/>
      <c r="R14" s="387" t="s">
        <v>101</v>
      </c>
      <c r="S14" s="383" t="s">
        <v>2</v>
      </c>
      <c r="T14" s="384"/>
      <c r="U14" s="384"/>
      <c r="V14" s="385"/>
      <c r="W14" s="381" t="s">
        <v>101</v>
      </c>
      <c r="X14" s="383" t="s">
        <v>2</v>
      </c>
      <c r="Y14" s="384"/>
      <c r="Z14" s="384"/>
      <c r="AA14" s="385"/>
      <c r="AB14" s="344" t="s">
        <v>101</v>
      </c>
      <c r="AC14" s="346" t="s">
        <v>2</v>
      </c>
      <c r="AD14" s="347"/>
      <c r="AE14" s="347"/>
      <c r="AF14" s="347"/>
      <c r="AG14" s="386"/>
      <c r="AH14" s="381" t="s">
        <v>101</v>
      </c>
      <c r="AI14" s="383" t="s">
        <v>2</v>
      </c>
      <c r="AJ14" s="384"/>
      <c r="AK14" s="384"/>
      <c r="AL14" s="385"/>
      <c r="AM14" s="381" t="s">
        <v>101</v>
      </c>
      <c r="AN14" s="383" t="s">
        <v>2</v>
      </c>
      <c r="AO14" s="384"/>
      <c r="AP14" s="384"/>
      <c r="AQ14" s="385"/>
      <c r="AR14" s="344" t="s">
        <v>101</v>
      </c>
      <c r="AS14" s="346" t="s">
        <v>2</v>
      </c>
      <c r="AT14" s="347"/>
      <c r="AU14" s="347"/>
      <c r="AV14" s="347"/>
      <c r="AW14" s="348"/>
      <c r="AX14" s="344" t="s">
        <v>101</v>
      </c>
      <c r="AY14" s="346" t="s">
        <v>2</v>
      </c>
      <c r="AZ14" s="347"/>
      <c r="BA14" s="347"/>
      <c r="BB14" s="348"/>
      <c r="BC14" s="344" t="s">
        <v>101</v>
      </c>
      <c r="BD14" s="346" t="s">
        <v>2</v>
      </c>
      <c r="BE14" s="347"/>
      <c r="BF14" s="347"/>
      <c r="BG14" s="348"/>
      <c r="BH14" s="344" t="s">
        <v>101</v>
      </c>
      <c r="BI14" s="346" t="s">
        <v>2</v>
      </c>
      <c r="BJ14" s="347"/>
      <c r="BK14" s="347"/>
      <c r="BL14" s="347"/>
      <c r="BM14" s="348"/>
      <c r="BN14" s="344" t="s">
        <v>101</v>
      </c>
      <c r="BO14" s="346" t="s">
        <v>2</v>
      </c>
      <c r="BP14" s="347"/>
      <c r="BQ14" s="347"/>
      <c r="BR14" s="348"/>
      <c r="BS14" s="370" t="s">
        <v>101</v>
      </c>
      <c r="BT14" s="372" t="s">
        <v>2</v>
      </c>
      <c r="BU14" s="373"/>
      <c r="BV14" s="373"/>
      <c r="BW14" s="373"/>
      <c r="BX14" s="374"/>
      <c r="CF14" s="192"/>
      <c r="CG14" s="390"/>
      <c r="CH14" s="390"/>
      <c r="CI14" s="193"/>
      <c r="CJ14" s="368"/>
      <c r="CK14" s="368"/>
      <c r="CL14" s="368"/>
      <c r="CM14" s="368"/>
      <c r="CN14" s="194"/>
      <c r="CO14" s="194"/>
      <c r="CP14" s="195"/>
      <c r="CQ14" s="196"/>
    </row>
    <row r="15" spans="1:95" ht="183.75" customHeight="1">
      <c r="A15" s="353"/>
      <c r="B15" s="407"/>
      <c r="C15" s="45" t="s">
        <v>102</v>
      </c>
      <c r="D15" s="46" t="s">
        <v>103</v>
      </c>
      <c r="E15" s="47" t="s">
        <v>104</v>
      </c>
      <c r="F15" s="48" t="s">
        <v>12</v>
      </c>
      <c r="G15" s="407"/>
      <c r="H15" s="96" t="s">
        <v>102</v>
      </c>
      <c r="I15" s="97" t="s">
        <v>103</v>
      </c>
      <c r="J15" s="98" t="s">
        <v>104</v>
      </c>
      <c r="K15" s="99" t="s">
        <v>12</v>
      </c>
      <c r="L15" s="345"/>
      <c r="M15" s="45" t="s">
        <v>102</v>
      </c>
      <c r="N15" s="46" t="s">
        <v>103</v>
      </c>
      <c r="O15" s="49" t="s">
        <v>105</v>
      </c>
      <c r="P15" s="47" t="s">
        <v>104</v>
      </c>
      <c r="Q15" s="48" t="s">
        <v>12</v>
      </c>
      <c r="R15" s="388"/>
      <c r="S15" s="45" t="s">
        <v>102</v>
      </c>
      <c r="T15" s="46" t="s">
        <v>103</v>
      </c>
      <c r="U15" s="47" t="s">
        <v>104</v>
      </c>
      <c r="V15" s="48" t="s">
        <v>12</v>
      </c>
      <c r="W15" s="382"/>
      <c r="X15" s="45" t="s">
        <v>102</v>
      </c>
      <c r="Y15" s="46" t="s">
        <v>103</v>
      </c>
      <c r="Z15" s="47" t="s">
        <v>104</v>
      </c>
      <c r="AA15" s="48" t="s">
        <v>12</v>
      </c>
      <c r="AB15" s="345"/>
      <c r="AC15" s="45" t="s">
        <v>102</v>
      </c>
      <c r="AD15" s="46" t="s">
        <v>103</v>
      </c>
      <c r="AE15" s="49" t="s">
        <v>105</v>
      </c>
      <c r="AF15" s="47" t="s">
        <v>104</v>
      </c>
      <c r="AG15" s="48" t="s">
        <v>12</v>
      </c>
      <c r="AH15" s="382"/>
      <c r="AI15" s="45" t="s">
        <v>102</v>
      </c>
      <c r="AJ15" s="46" t="s">
        <v>103</v>
      </c>
      <c r="AK15" s="47" t="s">
        <v>104</v>
      </c>
      <c r="AL15" s="48" t="s">
        <v>12</v>
      </c>
      <c r="AM15" s="382"/>
      <c r="AN15" s="45" t="s">
        <v>102</v>
      </c>
      <c r="AO15" s="46" t="s">
        <v>103</v>
      </c>
      <c r="AP15" s="47" t="s">
        <v>104</v>
      </c>
      <c r="AQ15" s="48" t="s">
        <v>12</v>
      </c>
      <c r="AR15" s="345"/>
      <c r="AS15" s="45" t="s">
        <v>102</v>
      </c>
      <c r="AT15" s="46" t="s">
        <v>103</v>
      </c>
      <c r="AU15" s="49" t="s">
        <v>105</v>
      </c>
      <c r="AV15" s="47" t="s">
        <v>104</v>
      </c>
      <c r="AW15" s="48" t="s">
        <v>12</v>
      </c>
      <c r="AX15" s="345"/>
      <c r="AY15" s="45" t="s">
        <v>102</v>
      </c>
      <c r="AZ15" s="46" t="s">
        <v>103</v>
      </c>
      <c r="BA15" s="47" t="s">
        <v>104</v>
      </c>
      <c r="BB15" s="48" t="s">
        <v>12</v>
      </c>
      <c r="BC15" s="345"/>
      <c r="BD15" s="45" t="s">
        <v>102</v>
      </c>
      <c r="BE15" s="46" t="s">
        <v>103</v>
      </c>
      <c r="BF15" s="47" t="s">
        <v>104</v>
      </c>
      <c r="BG15" s="48" t="s">
        <v>12</v>
      </c>
      <c r="BH15" s="345"/>
      <c r="BI15" s="45" t="s">
        <v>102</v>
      </c>
      <c r="BJ15" s="46" t="s">
        <v>103</v>
      </c>
      <c r="BK15" s="49" t="s">
        <v>105</v>
      </c>
      <c r="BL15" s="47" t="s">
        <v>104</v>
      </c>
      <c r="BM15" s="48" t="s">
        <v>12</v>
      </c>
      <c r="BN15" s="345"/>
      <c r="BO15" s="45" t="s">
        <v>102</v>
      </c>
      <c r="BP15" s="46" t="s">
        <v>103</v>
      </c>
      <c r="BQ15" s="47" t="s">
        <v>104</v>
      </c>
      <c r="BR15" s="48" t="s">
        <v>12</v>
      </c>
      <c r="BS15" s="371"/>
      <c r="BT15" s="45" t="s">
        <v>102</v>
      </c>
      <c r="BU15" s="46" t="s">
        <v>103</v>
      </c>
      <c r="BV15" s="49" t="s">
        <v>105</v>
      </c>
      <c r="BW15" s="47" t="s">
        <v>104</v>
      </c>
      <c r="BX15" s="48" t="s">
        <v>12</v>
      </c>
      <c r="CF15" s="197" t="s">
        <v>488</v>
      </c>
      <c r="CG15" s="390"/>
      <c r="CH15" s="390"/>
      <c r="CI15" s="193" t="s">
        <v>110</v>
      </c>
      <c r="CJ15" s="193" t="s">
        <v>111</v>
      </c>
      <c r="CK15" s="198" t="s">
        <v>112</v>
      </c>
      <c r="CL15" s="193" t="s">
        <v>113</v>
      </c>
      <c r="CM15" s="198" t="s">
        <v>185</v>
      </c>
      <c r="CN15" s="198" t="s">
        <v>346</v>
      </c>
      <c r="CO15" s="289" t="s">
        <v>670</v>
      </c>
      <c r="CP15" s="187" t="s">
        <v>5</v>
      </c>
      <c r="CQ15" s="191"/>
    </row>
    <row r="16" spans="1:95" ht="45.75" customHeight="1">
      <c r="A16" s="72" t="s">
        <v>53</v>
      </c>
      <c r="B16" s="182">
        <v>4</v>
      </c>
      <c r="C16" s="183">
        <v>37</v>
      </c>
      <c r="D16" s="183">
        <v>45</v>
      </c>
      <c r="E16" s="185">
        <v>60</v>
      </c>
      <c r="F16" s="183">
        <v>22</v>
      </c>
      <c r="G16" s="90">
        <v>3</v>
      </c>
      <c r="H16" s="91">
        <v>30</v>
      </c>
      <c r="I16" s="91">
        <v>59</v>
      </c>
      <c r="J16" s="92">
        <v>72</v>
      </c>
      <c r="K16" s="91">
        <v>17</v>
      </c>
      <c r="L16" s="53">
        <f t="shared" ref="L16" si="0">B16+G16</f>
        <v>7</v>
      </c>
      <c r="M16" s="54">
        <f t="shared" ref="M16" si="1">C16+H16</f>
        <v>67</v>
      </c>
      <c r="N16" s="54">
        <f t="shared" ref="N16" si="2">D16+I16</f>
        <v>104</v>
      </c>
      <c r="O16" s="81">
        <f>M16+N16</f>
        <v>171</v>
      </c>
      <c r="P16" s="56">
        <f>E16+J16</f>
        <v>132</v>
      </c>
      <c r="Q16" s="54">
        <f>F16+K16</f>
        <v>39</v>
      </c>
      <c r="R16" s="54">
        <v>53</v>
      </c>
      <c r="S16" s="51">
        <v>427</v>
      </c>
      <c r="T16" s="83">
        <v>764</v>
      </c>
      <c r="U16" s="52">
        <v>904</v>
      </c>
      <c r="V16" s="51">
        <v>287</v>
      </c>
      <c r="W16" s="50">
        <v>104</v>
      </c>
      <c r="X16" s="83">
        <v>1440</v>
      </c>
      <c r="Y16" s="83">
        <v>2336</v>
      </c>
      <c r="Z16" s="83">
        <v>3458</v>
      </c>
      <c r="AA16" s="51">
        <v>318</v>
      </c>
      <c r="AB16" s="53">
        <f>R16+W16</f>
        <v>157</v>
      </c>
      <c r="AC16" s="138">
        <f t="shared" ref="AB16:AD18" si="3">S16+X16</f>
        <v>1867</v>
      </c>
      <c r="AD16" s="138">
        <f t="shared" si="3"/>
        <v>3100</v>
      </c>
      <c r="AE16" s="55">
        <f>AC16+AD16</f>
        <v>4967</v>
      </c>
      <c r="AF16" s="56">
        <f>U16+Z16</f>
        <v>4362</v>
      </c>
      <c r="AG16" s="54">
        <f>V16+AA16</f>
        <v>605</v>
      </c>
      <c r="AH16" s="50">
        <v>22</v>
      </c>
      <c r="AI16" s="51">
        <v>217</v>
      </c>
      <c r="AJ16" s="51">
        <v>285</v>
      </c>
      <c r="AK16" s="51">
        <v>368</v>
      </c>
      <c r="AL16" s="51">
        <v>134</v>
      </c>
      <c r="AM16" s="50">
        <v>24</v>
      </c>
      <c r="AN16" s="51">
        <v>268</v>
      </c>
      <c r="AO16" s="51">
        <v>248</v>
      </c>
      <c r="AP16" s="51">
        <v>405</v>
      </c>
      <c r="AQ16" s="51">
        <v>111</v>
      </c>
      <c r="AR16" s="53">
        <f t="shared" ref="AR16:AT18" si="4">AH16+AM16</f>
        <v>46</v>
      </c>
      <c r="AS16" s="54">
        <f t="shared" si="4"/>
        <v>485</v>
      </c>
      <c r="AT16" s="54">
        <f t="shared" si="4"/>
        <v>533</v>
      </c>
      <c r="AU16" s="55">
        <f>AS16+AT16</f>
        <v>1018</v>
      </c>
      <c r="AV16" s="54">
        <f>AK16+AP16</f>
        <v>773</v>
      </c>
      <c r="AW16" s="54">
        <f>AL16+AQ16</f>
        <v>245</v>
      </c>
      <c r="AX16" s="54">
        <v>2</v>
      </c>
      <c r="AY16" s="54">
        <v>11</v>
      </c>
      <c r="AZ16" s="54">
        <v>54</v>
      </c>
      <c r="BA16" s="54">
        <v>39</v>
      </c>
      <c r="BB16" s="54">
        <v>26</v>
      </c>
      <c r="BC16" s="54">
        <v>25</v>
      </c>
      <c r="BD16" s="54">
        <v>643</v>
      </c>
      <c r="BE16" s="54">
        <v>677</v>
      </c>
      <c r="BF16" s="138">
        <v>1258</v>
      </c>
      <c r="BG16" s="54">
        <v>62</v>
      </c>
      <c r="BH16" s="54">
        <f>AX16+BC16</f>
        <v>27</v>
      </c>
      <c r="BI16" s="54">
        <f t="shared" ref="BI16:BJ16" si="5">AY16+BD16</f>
        <v>654</v>
      </c>
      <c r="BJ16" s="54">
        <f t="shared" si="5"/>
        <v>731</v>
      </c>
      <c r="BK16" s="54">
        <f>BI16+BJ16</f>
        <v>1385</v>
      </c>
      <c r="BL16" s="54">
        <f>BA16+BF16</f>
        <v>1297</v>
      </c>
      <c r="BM16" s="54">
        <f>BB16+BG16</f>
        <v>88</v>
      </c>
      <c r="BN16" s="54">
        <v>1</v>
      </c>
      <c r="BO16" s="54">
        <v>13</v>
      </c>
      <c r="BP16" s="54">
        <v>27</v>
      </c>
      <c r="BQ16" s="138">
        <v>24</v>
      </c>
      <c r="BR16" s="54">
        <v>16</v>
      </c>
      <c r="BS16" s="80">
        <f>AB16+AR16+L16+BH16+BN16</f>
        <v>238</v>
      </c>
      <c r="BT16" s="80">
        <f>AC16+AS16+M16+BI16+BO16</f>
        <v>3086</v>
      </c>
      <c r="BU16" s="80">
        <f>AD16+AT16+N16+BJ16+BP16</f>
        <v>4495</v>
      </c>
      <c r="BV16" s="80">
        <f>AE16+AU16+O16+BK16+(BP16+BO16)</f>
        <v>7581</v>
      </c>
      <c r="BW16" s="80">
        <f>AF16+AV16+P16+BL16+BQ16</f>
        <v>6588</v>
      </c>
      <c r="BX16" s="80">
        <f>AG16+AW16+Q16+BM16+BR16</f>
        <v>993</v>
      </c>
      <c r="CF16" s="192"/>
      <c r="CG16" s="369" t="s">
        <v>2</v>
      </c>
      <c r="CH16" s="199" t="s">
        <v>3</v>
      </c>
      <c r="CI16" s="199">
        <v>104</v>
      </c>
      <c r="CJ16" s="200">
        <f>764+2336</f>
        <v>3100</v>
      </c>
      <c r="CK16" s="201">
        <f>130+42</f>
        <v>172</v>
      </c>
      <c r="CL16" s="201">
        <v>533</v>
      </c>
      <c r="CM16" s="202">
        <f>54+677</f>
        <v>731</v>
      </c>
      <c r="CN16" s="202">
        <v>26</v>
      </c>
      <c r="CO16" s="202">
        <v>27</v>
      </c>
      <c r="CP16" s="203">
        <f>SUM(CI16:CO16)</f>
        <v>4693</v>
      </c>
      <c r="CQ16" s="196"/>
    </row>
    <row r="17" spans="1:136" s="42" customFormat="1" ht="51.75" customHeight="1">
      <c r="A17" s="73" t="s">
        <v>106</v>
      </c>
      <c r="B17" s="181">
        <f>(B16/B20)*100</f>
        <v>100</v>
      </c>
      <c r="C17" s="181">
        <f t="shared" ref="C17:F17" si="6">(C16/C20)*100</f>
        <v>100</v>
      </c>
      <c r="D17" s="181">
        <f t="shared" si="6"/>
        <v>100</v>
      </c>
      <c r="E17" s="181">
        <f t="shared" si="6"/>
        <v>100</v>
      </c>
      <c r="F17" s="181">
        <f t="shared" si="6"/>
        <v>100</v>
      </c>
      <c r="G17" s="93">
        <f>(G16/G20)*100</f>
        <v>100</v>
      </c>
      <c r="H17" s="93">
        <f t="shared" ref="H17:R17" si="7">(H16/H20)*100</f>
        <v>100</v>
      </c>
      <c r="I17" s="93">
        <f t="shared" si="7"/>
        <v>100</v>
      </c>
      <c r="J17" s="93">
        <f t="shared" si="7"/>
        <v>100</v>
      </c>
      <c r="K17" s="93">
        <f t="shared" si="7"/>
        <v>100</v>
      </c>
      <c r="L17" s="60">
        <f t="shared" si="7"/>
        <v>100</v>
      </c>
      <c r="M17" s="60">
        <f t="shared" si="7"/>
        <v>100</v>
      </c>
      <c r="N17" s="60">
        <f t="shared" si="7"/>
        <v>100</v>
      </c>
      <c r="O17" s="60">
        <f t="shared" si="7"/>
        <v>100</v>
      </c>
      <c r="P17" s="60">
        <f t="shared" si="7"/>
        <v>100</v>
      </c>
      <c r="Q17" s="60">
        <f t="shared" si="7"/>
        <v>100</v>
      </c>
      <c r="R17" s="59">
        <f t="shared" si="7"/>
        <v>88.333333333333329</v>
      </c>
      <c r="S17" s="59">
        <f t="shared" ref="S17:BX17" si="8">(S16/S20)*100</f>
        <v>87.5</v>
      </c>
      <c r="T17" s="59">
        <f t="shared" si="8"/>
        <v>85.458612975391503</v>
      </c>
      <c r="U17" s="59">
        <f t="shared" si="8"/>
        <v>91.129032258064512</v>
      </c>
      <c r="V17" s="59">
        <f t="shared" si="8"/>
        <v>73.589743589743591</v>
      </c>
      <c r="W17" s="59">
        <f t="shared" si="8"/>
        <v>98.113207547169807</v>
      </c>
      <c r="X17" s="59">
        <f t="shared" si="8"/>
        <v>99.241902136457611</v>
      </c>
      <c r="Y17" s="59">
        <f t="shared" si="8"/>
        <v>98.233809924306144</v>
      </c>
      <c r="Z17" s="59">
        <f t="shared" si="8"/>
        <v>98.96966227819118</v>
      </c>
      <c r="AA17" s="59">
        <f t="shared" si="8"/>
        <v>94.925373134328368</v>
      </c>
      <c r="AB17" s="59">
        <f t="shared" si="8"/>
        <v>94.578313253012041</v>
      </c>
      <c r="AC17" s="59">
        <f t="shared" si="8"/>
        <v>96.286745745229496</v>
      </c>
      <c r="AD17" s="59">
        <f t="shared" si="8"/>
        <v>94.743276283618584</v>
      </c>
      <c r="AE17" s="59">
        <f t="shared" si="8"/>
        <v>95.317597390136257</v>
      </c>
      <c r="AF17" s="59">
        <f t="shared" si="8"/>
        <v>97.235844850646458</v>
      </c>
      <c r="AG17" s="59">
        <f t="shared" si="8"/>
        <v>83.448275862068968</v>
      </c>
      <c r="AH17" s="60">
        <f t="shared" si="8"/>
        <v>100</v>
      </c>
      <c r="AI17" s="60">
        <f t="shared" si="8"/>
        <v>100</v>
      </c>
      <c r="AJ17" s="60">
        <f t="shared" si="8"/>
        <v>100</v>
      </c>
      <c r="AK17" s="60">
        <f t="shared" si="8"/>
        <v>100</v>
      </c>
      <c r="AL17" s="60">
        <f t="shared" si="8"/>
        <v>100</v>
      </c>
      <c r="AM17" s="60">
        <f t="shared" si="8"/>
        <v>100</v>
      </c>
      <c r="AN17" s="60">
        <f t="shared" si="8"/>
        <v>100</v>
      </c>
      <c r="AO17" s="60">
        <f t="shared" si="8"/>
        <v>100</v>
      </c>
      <c r="AP17" s="60">
        <f t="shared" si="8"/>
        <v>100</v>
      </c>
      <c r="AQ17" s="60">
        <f t="shared" si="8"/>
        <v>100</v>
      </c>
      <c r="AR17" s="60">
        <f t="shared" si="8"/>
        <v>100</v>
      </c>
      <c r="AS17" s="60">
        <f t="shared" si="8"/>
        <v>100</v>
      </c>
      <c r="AT17" s="60">
        <f t="shared" si="8"/>
        <v>100</v>
      </c>
      <c r="AU17" s="60">
        <f t="shared" si="8"/>
        <v>100</v>
      </c>
      <c r="AV17" s="60">
        <f t="shared" si="8"/>
        <v>100</v>
      </c>
      <c r="AW17" s="60">
        <f t="shared" si="8"/>
        <v>100</v>
      </c>
      <c r="AX17" s="60">
        <f t="shared" si="8"/>
        <v>100</v>
      </c>
      <c r="AY17" s="60">
        <f t="shared" si="8"/>
        <v>100</v>
      </c>
      <c r="AZ17" s="60">
        <f t="shared" si="8"/>
        <v>100</v>
      </c>
      <c r="BA17" s="60">
        <f t="shared" si="8"/>
        <v>100</v>
      </c>
      <c r="BB17" s="60">
        <f t="shared" si="8"/>
        <v>100</v>
      </c>
      <c r="BC17" s="60">
        <f t="shared" ref="BC17:BG17" si="9">(BC16/BC20)*100</f>
        <v>96.15384615384616</v>
      </c>
      <c r="BD17" s="60">
        <f t="shared" si="9"/>
        <v>98.46860643185299</v>
      </c>
      <c r="BE17" s="60">
        <f t="shared" si="9"/>
        <v>96.301564722617343</v>
      </c>
      <c r="BF17" s="60">
        <f t="shared" si="9"/>
        <v>98.8216810683425</v>
      </c>
      <c r="BG17" s="60">
        <f t="shared" si="9"/>
        <v>74.698795180722882</v>
      </c>
      <c r="BH17" s="60">
        <f t="shared" si="8"/>
        <v>96.428571428571431</v>
      </c>
      <c r="BI17" s="60">
        <f t="shared" si="8"/>
        <v>98.493975903614455</v>
      </c>
      <c r="BJ17" s="60">
        <f t="shared" si="8"/>
        <v>96.565389696169092</v>
      </c>
      <c r="BK17" s="60">
        <f t="shared" si="8"/>
        <v>97.466572836030963</v>
      </c>
      <c r="BL17" s="60">
        <f t="shared" si="8"/>
        <v>98.856707317073173</v>
      </c>
      <c r="BM17" s="60">
        <f t="shared" si="8"/>
        <v>80.733944954128447</v>
      </c>
      <c r="BN17" s="60">
        <f t="shared" si="8"/>
        <v>100</v>
      </c>
      <c r="BO17" s="60">
        <f t="shared" si="8"/>
        <v>100</v>
      </c>
      <c r="BP17" s="60">
        <f t="shared" si="8"/>
        <v>100</v>
      </c>
      <c r="BQ17" s="60">
        <f t="shared" si="8"/>
        <v>100</v>
      </c>
      <c r="BR17" s="60">
        <f t="shared" si="8"/>
        <v>100</v>
      </c>
      <c r="BS17" s="59">
        <f t="shared" si="8"/>
        <v>95.967741935483872</v>
      </c>
      <c r="BT17" s="59">
        <f t="shared" si="8"/>
        <v>97.411616161616166</v>
      </c>
      <c r="BU17" s="59">
        <f t="shared" si="8"/>
        <v>95.780950351587464</v>
      </c>
      <c r="BV17" s="59">
        <f t="shared" si="8"/>
        <v>96.438112199465721</v>
      </c>
      <c r="BW17" s="59">
        <f t="shared" si="8"/>
        <v>97.933700014865465</v>
      </c>
      <c r="BX17" s="61">
        <f t="shared" si="8"/>
        <v>87.56613756613757</v>
      </c>
      <c r="BY17" s="41"/>
      <c r="BZ17" s="41"/>
      <c r="CA17" s="41"/>
      <c r="CB17" s="41"/>
      <c r="CC17" s="41"/>
      <c r="CD17" s="41"/>
      <c r="CE17" s="41"/>
      <c r="CF17" s="192"/>
      <c r="CG17" s="369"/>
      <c r="CH17" s="199" t="s">
        <v>4</v>
      </c>
      <c r="CI17" s="199">
        <v>67</v>
      </c>
      <c r="CJ17" s="200">
        <f>427+1440</f>
        <v>1867</v>
      </c>
      <c r="CK17" s="201">
        <f>61+11</f>
        <v>72</v>
      </c>
      <c r="CL17" s="201">
        <v>485</v>
      </c>
      <c r="CM17" s="202">
        <f>11+643</f>
        <v>654</v>
      </c>
      <c r="CN17" s="202">
        <v>10</v>
      </c>
      <c r="CO17" s="202">
        <v>13</v>
      </c>
      <c r="CP17" s="203">
        <f t="shared" ref="CP17:CP23" si="10">SUM(CI17:CO17)</f>
        <v>3168</v>
      </c>
      <c r="CQ17" s="196"/>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row>
    <row r="18" spans="1:136" ht="53.25" customHeight="1">
      <c r="A18" s="74" t="s">
        <v>86</v>
      </c>
      <c r="B18" s="182">
        <v>0</v>
      </c>
      <c r="C18" s="183">
        <v>0</v>
      </c>
      <c r="D18" s="183">
        <v>0</v>
      </c>
      <c r="E18" s="183">
        <v>0</v>
      </c>
      <c r="F18" s="183">
        <v>0</v>
      </c>
      <c r="G18" s="90">
        <v>0</v>
      </c>
      <c r="H18" s="91">
        <v>0</v>
      </c>
      <c r="I18" s="91">
        <v>0</v>
      </c>
      <c r="J18" s="91">
        <v>0</v>
      </c>
      <c r="K18" s="91">
        <v>0</v>
      </c>
      <c r="L18" s="53">
        <f t="shared" ref="L18" si="11">B18+G18</f>
        <v>0</v>
      </c>
      <c r="M18" s="54">
        <f t="shared" ref="M18" si="12">C18+H18</f>
        <v>0</v>
      </c>
      <c r="N18" s="54">
        <f t="shared" ref="N18" si="13">D18+I18</f>
        <v>0</v>
      </c>
      <c r="O18" s="81">
        <f>M18+N18</f>
        <v>0</v>
      </c>
      <c r="P18" s="56">
        <f>E18+J18</f>
        <v>0</v>
      </c>
      <c r="Q18" s="54">
        <f>F18+K18</f>
        <v>0</v>
      </c>
      <c r="R18" s="54">
        <v>7</v>
      </c>
      <c r="S18" s="51">
        <v>61</v>
      </c>
      <c r="T18" s="51">
        <v>130</v>
      </c>
      <c r="U18" s="51">
        <v>88</v>
      </c>
      <c r="V18" s="51">
        <v>103</v>
      </c>
      <c r="W18" s="50">
        <v>2</v>
      </c>
      <c r="X18" s="51">
        <v>11</v>
      </c>
      <c r="Y18" s="51">
        <v>42</v>
      </c>
      <c r="Z18" s="51">
        <v>36</v>
      </c>
      <c r="AA18" s="51">
        <v>17</v>
      </c>
      <c r="AB18" s="53">
        <f t="shared" si="3"/>
        <v>9</v>
      </c>
      <c r="AC18" s="54">
        <f t="shared" si="3"/>
        <v>72</v>
      </c>
      <c r="AD18" s="54">
        <f t="shared" si="3"/>
        <v>172</v>
      </c>
      <c r="AE18" s="55">
        <f>AC18+AD18</f>
        <v>244</v>
      </c>
      <c r="AF18" s="56">
        <f>U18+Z18</f>
        <v>124</v>
      </c>
      <c r="AG18" s="54">
        <f>V18+AA18</f>
        <v>120</v>
      </c>
      <c r="AH18" s="50">
        <v>0</v>
      </c>
      <c r="AI18" s="51">
        <v>0</v>
      </c>
      <c r="AJ18" s="51">
        <v>0</v>
      </c>
      <c r="AK18" s="51">
        <v>0</v>
      </c>
      <c r="AL18" s="51">
        <v>0</v>
      </c>
      <c r="AM18" s="50">
        <v>0</v>
      </c>
      <c r="AN18" s="51">
        <v>0</v>
      </c>
      <c r="AO18" s="51">
        <v>0</v>
      </c>
      <c r="AP18" s="51">
        <v>0</v>
      </c>
      <c r="AQ18" s="51">
        <v>0</v>
      </c>
      <c r="AR18" s="53">
        <f t="shared" si="4"/>
        <v>0</v>
      </c>
      <c r="AS18" s="54">
        <f t="shared" si="4"/>
        <v>0</v>
      </c>
      <c r="AT18" s="54">
        <f t="shared" si="4"/>
        <v>0</v>
      </c>
      <c r="AU18" s="57">
        <f>AS18+AT18</f>
        <v>0</v>
      </c>
      <c r="AV18" s="54">
        <f>AK18+AP18</f>
        <v>0</v>
      </c>
      <c r="AW18" s="54">
        <f>AL18+AQ18</f>
        <v>0</v>
      </c>
      <c r="AX18" s="54">
        <v>0</v>
      </c>
      <c r="AY18" s="54">
        <v>0</v>
      </c>
      <c r="AZ18" s="54">
        <v>0</v>
      </c>
      <c r="BA18" s="54">
        <v>0</v>
      </c>
      <c r="BB18" s="54">
        <v>0</v>
      </c>
      <c r="BC18" s="54">
        <v>1</v>
      </c>
      <c r="BD18" s="54">
        <v>10</v>
      </c>
      <c r="BE18" s="54">
        <v>26</v>
      </c>
      <c r="BF18" s="54">
        <v>15</v>
      </c>
      <c r="BG18" s="54">
        <v>21</v>
      </c>
      <c r="BH18" s="54">
        <f>AX18+BC18</f>
        <v>1</v>
      </c>
      <c r="BI18" s="54">
        <f>AY18+BD18</f>
        <v>10</v>
      </c>
      <c r="BJ18" s="54">
        <f>AZ18+BE18</f>
        <v>26</v>
      </c>
      <c r="BK18" s="54">
        <f>BI18+BJ18</f>
        <v>36</v>
      </c>
      <c r="BL18" s="54">
        <f>BA18+BF18</f>
        <v>15</v>
      </c>
      <c r="BM18" s="54">
        <f>BB18+BG18</f>
        <v>21</v>
      </c>
      <c r="BN18" s="54">
        <v>0</v>
      </c>
      <c r="BO18" s="54">
        <v>0</v>
      </c>
      <c r="BP18" s="54">
        <v>0</v>
      </c>
      <c r="BQ18" s="54">
        <v>0</v>
      </c>
      <c r="BR18" s="54">
        <v>0</v>
      </c>
      <c r="BS18" s="58">
        <f t="shared" ref="BS18:BX18" si="14">AB18+AR18+L18+BH18</f>
        <v>10</v>
      </c>
      <c r="BT18" s="58">
        <f t="shared" si="14"/>
        <v>82</v>
      </c>
      <c r="BU18" s="58">
        <f t="shared" si="14"/>
        <v>198</v>
      </c>
      <c r="BV18" s="137">
        <f t="shared" si="14"/>
        <v>280</v>
      </c>
      <c r="BW18" s="84">
        <f t="shared" si="14"/>
        <v>139</v>
      </c>
      <c r="BX18" s="84">
        <f t="shared" si="14"/>
        <v>141</v>
      </c>
      <c r="BY18" s="41"/>
      <c r="BZ18" s="41"/>
      <c r="CA18" s="41"/>
      <c r="CB18" s="41"/>
      <c r="CC18" s="41"/>
      <c r="CD18" s="41"/>
      <c r="CE18" s="41"/>
      <c r="CF18" s="192"/>
      <c r="CG18" s="369"/>
      <c r="CH18" s="199" t="s">
        <v>114</v>
      </c>
      <c r="CI18" s="204">
        <v>171</v>
      </c>
      <c r="CJ18" s="204">
        <f>1191+3776</f>
        <v>4967</v>
      </c>
      <c r="CK18" s="204">
        <f>191+53</f>
        <v>244</v>
      </c>
      <c r="CL18" s="204">
        <f t="shared" ref="CL18:CM18" si="15">CL16+CL17</f>
        <v>1018</v>
      </c>
      <c r="CM18" s="204">
        <f t="shared" si="15"/>
        <v>1385</v>
      </c>
      <c r="CN18" s="204">
        <f t="shared" ref="CN18" si="16">CN16+CN17</f>
        <v>36</v>
      </c>
      <c r="CO18" s="204">
        <v>40</v>
      </c>
      <c r="CP18" s="203">
        <f t="shared" si="10"/>
        <v>7861</v>
      </c>
      <c r="CQ18" s="196"/>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row>
    <row r="19" spans="1:136" s="42" customFormat="1" ht="51" customHeight="1" thickBot="1">
      <c r="A19" s="75" t="s">
        <v>106</v>
      </c>
      <c r="B19" s="184">
        <f>(B18/B20)*100</f>
        <v>0</v>
      </c>
      <c r="C19" s="184">
        <f t="shared" ref="C19:K19" si="17">(C18/C20)*100</f>
        <v>0</v>
      </c>
      <c r="D19" s="184">
        <f t="shared" si="17"/>
        <v>0</v>
      </c>
      <c r="E19" s="184">
        <f t="shared" si="17"/>
        <v>0</v>
      </c>
      <c r="F19" s="184">
        <f t="shared" si="17"/>
        <v>0</v>
      </c>
      <c r="G19" s="94">
        <f t="shared" si="17"/>
        <v>0</v>
      </c>
      <c r="H19" s="94">
        <f t="shared" si="17"/>
        <v>0</v>
      </c>
      <c r="I19" s="94">
        <f t="shared" si="17"/>
        <v>0</v>
      </c>
      <c r="J19" s="94">
        <f t="shared" si="17"/>
        <v>0</v>
      </c>
      <c r="K19" s="94">
        <f t="shared" si="17"/>
        <v>0</v>
      </c>
      <c r="L19" s="82">
        <f t="shared" ref="L19:R19" si="18">(L18/L20)*100</f>
        <v>0</v>
      </c>
      <c r="M19" s="82">
        <f t="shared" si="18"/>
        <v>0</v>
      </c>
      <c r="N19" s="82">
        <f t="shared" si="18"/>
        <v>0</v>
      </c>
      <c r="O19" s="82">
        <f t="shared" si="18"/>
        <v>0</v>
      </c>
      <c r="P19" s="82">
        <f t="shared" si="18"/>
        <v>0</v>
      </c>
      <c r="Q19" s="82">
        <f t="shared" si="18"/>
        <v>0</v>
      </c>
      <c r="R19" s="62">
        <f t="shared" si="18"/>
        <v>11.666666666666666</v>
      </c>
      <c r="S19" s="62">
        <f t="shared" ref="S19:BX19" si="19">(S18/S20)*100</f>
        <v>12.5</v>
      </c>
      <c r="T19" s="62">
        <f t="shared" si="19"/>
        <v>14.541387024608502</v>
      </c>
      <c r="U19" s="62">
        <f t="shared" si="19"/>
        <v>8.870967741935484</v>
      </c>
      <c r="V19" s="62">
        <f t="shared" si="19"/>
        <v>26.410256410256412</v>
      </c>
      <c r="W19" s="62">
        <f t="shared" si="19"/>
        <v>1.8867924528301887</v>
      </c>
      <c r="X19" s="62">
        <f t="shared" si="19"/>
        <v>0.75809786354238462</v>
      </c>
      <c r="Y19" s="62">
        <f t="shared" si="19"/>
        <v>1.7661900756938604</v>
      </c>
      <c r="Z19" s="62">
        <f t="shared" si="19"/>
        <v>1.030337721808815</v>
      </c>
      <c r="AA19" s="62">
        <f t="shared" si="19"/>
        <v>5.0746268656716413</v>
      </c>
      <c r="AB19" s="62">
        <f t="shared" si="19"/>
        <v>5.4216867469879517</v>
      </c>
      <c r="AC19" s="62">
        <f t="shared" si="19"/>
        <v>3.7132542547705003</v>
      </c>
      <c r="AD19" s="62">
        <f t="shared" si="19"/>
        <v>5.2567237163814182</v>
      </c>
      <c r="AE19" s="62">
        <f t="shared" si="19"/>
        <v>4.6824026098637495</v>
      </c>
      <c r="AF19" s="62">
        <f t="shared" si="19"/>
        <v>2.7641551493535443</v>
      </c>
      <c r="AG19" s="62">
        <f t="shared" si="19"/>
        <v>16.551724137931036</v>
      </c>
      <c r="AH19" s="62">
        <f t="shared" si="19"/>
        <v>0</v>
      </c>
      <c r="AI19" s="62">
        <f t="shared" si="19"/>
        <v>0</v>
      </c>
      <c r="AJ19" s="62">
        <f t="shared" si="19"/>
        <v>0</v>
      </c>
      <c r="AK19" s="62">
        <f t="shared" si="19"/>
        <v>0</v>
      </c>
      <c r="AL19" s="62">
        <f t="shared" si="19"/>
        <v>0</v>
      </c>
      <c r="AM19" s="62">
        <f t="shared" si="19"/>
        <v>0</v>
      </c>
      <c r="AN19" s="62">
        <f t="shared" si="19"/>
        <v>0</v>
      </c>
      <c r="AO19" s="62">
        <f t="shared" si="19"/>
        <v>0</v>
      </c>
      <c r="AP19" s="62">
        <f t="shared" si="19"/>
        <v>0</v>
      </c>
      <c r="AQ19" s="62">
        <f t="shared" si="19"/>
        <v>0</v>
      </c>
      <c r="AR19" s="62">
        <f t="shared" si="19"/>
        <v>0</v>
      </c>
      <c r="AS19" s="62">
        <f t="shared" si="19"/>
        <v>0</v>
      </c>
      <c r="AT19" s="62">
        <f t="shared" si="19"/>
        <v>0</v>
      </c>
      <c r="AU19" s="62">
        <f t="shared" si="19"/>
        <v>0</v>
      </c>
      <c r="AV19" s="62">
        <f t="shared" si="19"/>
        <v>0</v>
      </c>
      <c r="AW19" s="62">
        <f t="shared" si="19"/>
        <v>0</v>
      </c>
      <c r="AX19" s="62">
        <f t="shared" si="19"/>
        <v>0</v>
      </c>
      <c r="AY19" s="62">
        <f t="shared" si="19"/>
        <v>0</v>
      </c>
      <c r="AZ19" s="62">
        <f t="shared" si="19"/>
        <v>0</v>
      </c>
      <c r="BA19" s="62">
        <f t="shared" si="19"/>
        <v>0</v>
      </c>
      <c r="BB19" s="62">
        <f t="shared" si="19"/>
        <v>0</v>
      </c>
      <c r="BC19" s="62">
        <f t="shared" ref="BC19:BG19" si="20">(BC18/BC20)*100</f>
        <v>3.8461538461538463</v>
      </c>
      <c r="BD19" s="62">
        <f t="shared" si="20"/>
        <v>1.5313935681470139</v>
      </c>
      <c r="BE19" s="62">
        <f t="shared" si="20"/>
        <v>3.6984352773826461</v>
      </c>
      <c r="BF19" s="62">
        <f t="shared" si="20"/>
        <v>1.178318931657502</v>
      </c>
      <c r="BG19" s="62">
        <f t="shared" si="20"/>
        <v>25.301204819277107</v>
      </c>
      <c r="BH19" s="62">
        <f t="shared" si="19"/>
        <v>3.5714285714285712</v>
      </c>
      <c r="BI19" s="62">
        <f t="shared" si="19"/>
        <v>1.5060240963855422</v>
      </c>
      <c r="BJ19" s="62">
        <f t="shared" si="19"/>
        <v>3.4346103038309117</v>
      </c>
      <c r="BK19" s="62">
        <f t="shared" si="19"/>
        <v>2.5334271639690358</v>
      </c>
      <c r="BL19" s="62">
        <f t="shared" si="19"/>
        <v>1.1432926829268293</v>
      </c>
      <c r="BM19" s="62">
        <f t="shared" si="19"/>
        <v>19.26605504587156</v>
      </c>
      <c r="BN19" s="62">
        <f t="shared" si="19"/>
        <v>0</v>
      </c>
      <c r="BO19" s="62">
        <f t="shared" si="19"/>
        <v>0</v>
      </c>
      <c r="BP19" s="62">
        <f t="shared" si="19"/>
        <v>0</v>
      </c>
      <c r="BQ19" s="62">
        <f t="shared" si="19"/>
        <v>0</v>
      </c>
      <c r="BR19" s="62">
        <f t="shared" si="19"/>
        <v>0</v>
      </c>
      <c r="BS19" s="62">
        <f t="shared" si="19"/>
        <v>4.032258064516129</v>
      </c>
      <c r="BT19" s="62">
        <f t="shared" si="19"/>
        <v>2.5883838383838382</v>
      </c>
      <c r="BU19" s="62">
        <f t="shared" si="19"/>
        <v>4.2190496484125299</v>
      </c>
      <c r="BV19" s="62">
        <f t="shared" si="19"/>
        <v>3.5618878005342829</v>
      </c>
      <c r="BW19" s="62">
        <f t="shared" si="19"/>
        <v>2.0662999851345325</v>
      </c>
      <c r="BX19" s="63">
        <f t="shared" si="19"/>
        <v>12.433862433862434</v>
      </c>
      <c r="BY19" s="41"/>
      <c r="BZ19" s="41"/>
      <c r="CA19" s="41"/>
      <c r="CB19" s="41"/>
      <c r="CC19" s="41"/>
      <c r="CD19" s="41"/>
      <c r="CE19" s="41"/>
      <c r="CF19" s="192"/>
      <c r="CG19" s="369"/>
      <c r="CH19" s="199" t="s">
        <v>115</v>
      </c>
      <c r="CI19" s="199">
        <v>132</v>
      </c>
      <c r="CJ19" s="200">
        <f>904+3458</f>
        <v>4362</v>
      </c>
      <c r="CK19" s="201">
        <f>88+36</f>
        <v>124</v>
      </c>
      <c r="CL19" s="201">
        <v>773</v>
      </c>
      <c r="CM19" s="290">
        <f>39+1258</f>
        <v>1297</v>
      </c>
      <c r="CN19" s="201">
        <v>15</v>
      </c>
      <c r="CO19" s="201">
        <v>24</v>
      </c>
      <c r="CP19" s="203">
        <f t="shared" si="10"/>
        <v>6727</v>
      </c>
      <c r="CQ19" s="196"/>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row>
    <row r="20" spans="1:136" s="43" customFormat="1" ht="61.5" customHeight="1">
      <c r="A20" s="379" t="s">
        <v>11</v>
      </c>
      <c r="B20" s="157">
        <f>SUM(B16+B18)</f>
        <v>4</v>
      </c>
      <c r="C20" s="65">
        <f t="shared" ref="C20:F20" si="21">SUM(C16+C18)</f>
        <v>37</v>
      </c>
      <c r="D20" s="65">
        <f t="shared" si="21"/>
        <v>45</v>
      </c>
      <c r="E20" s="65">
        <f t="shared" si="21"/>
        <v>60</v>
      </c>
      <c r="F20" s="65">
        <f t="shared" si="21"/>
        <v>22</v>
      </c>
      <c r="G20" s="95">
        <f>SUM(G16+G18)</f>
        <v>3</v>
      </c>
      <c r="H20" s="95">
        <f t="shared" ref="H20:K20" si="22">SUM(H16+H18)</f>
        <v>30</v>
      </c>
      <c r="I20" s="95">
        <f t="shared" si="22"/>
        <v>59</v>
      </c>
      <c r="J20" s="95">
        <f t="shared" si="22"/>
        <v>72</v>
      </c>
      <c r="K20" s="95">
        <f t="shared" si="22"/>
        <v>17</v>
      </c>
      <c r="L20" s="65">
        <f t="shared" ref="L20:R20" si="23">SUM(L16+L18)</f>
        <v>7</v>
      </c>
      <c r="M20" s="65">
        <f t="shared" si="23"/>
        <v>67</v>
      </c>
      <c r="N20" s="65">
        <f t="shared" si="23"/>
        <v>104</v>
      </c>
      <c r="O20" s="65">
        <f t="shared" si="23"/>
        <v>171</v>
      </c>
      <c r="P20" s="65">
        <f t="shared" si="23"/>
        <v>132</v>
      </c>
      <c r="Q20" s="65">
        <f t="shared" si="23"/>
        <v>39</v>
      </c>
      <c r="R20" s="64">
        <f t="shared" si="23"/>
        <v>60</v>
      </c>
      <c r="S20" s="64">
        <f t="shared" ref="S20:BX20" si="24">SUM(S16+S18)</f>
        <v>488</v>
      </c>
      <c r="T20" s="64">
        <f t="shared" si="24"/>
        <v>894</v>
      </c>
      <c r="U20" s="64">
        <f t="shared" si="24"/>
        <v>992</v>
      </c>
      <c r="V20" s="64">
        <f t="shared" si="24"/>
        <v>390</v>
      </c>
      <c r="W20" s="64">
        <f t="shared" si="24"/>
        <v>106</v>
      </c>
      <c r="X20" s="64">
        <f t="shared" si="24"/>
        <v>1451</v>
      </c>
      <c r="Y20" s="64">
        <f t="shared" si="24"/>
        <v>2378</v>
      </c>
      <c r="Z20" s="64">
        <f t="shared" si="24"/>
        <v>3494</v>
      </c>
      <c r="AA20" s="64">
        <f t="shared" si="24"/>
        <v>335</v>
      </c>
      <c r="AB20" s="64">
        <f t="shared" si="24"/>
        <v>166</v>
      </c>
      <c r="AC20" s="64">
        <f t="shared" si="24"/>
        <v>1939</v>
      </c>
      <c r="AD20" s="64">
        <f t="shared" si="24"/>
        <v>3272</v>
      </c>
      <c r="AE20" s="64">
        <f t="shared" si="24"/>
        <v>5211</v>
      </c>
      <c r="AF20" s="64">
        <f t="shared" si="24"/>
        <v>4486</v>
      </c>
      <c r="AG20" s="64">
        <f t="shared" si="24"/>
        <v>725</v>
      </c>
      <c r="AH20" s="64">
        <f t="shared" si="24"/>
        <v>22</v>
      </c>
      <c r="AI20" s="64">
        <f t="shared" si="24"/>
        <v>217</v>
      </c>
      <c r="AJ20" s="64">
        <f t="shared" si="24"/>
        <v>285</v>
      </c>
      <c r="AK20" s="64">
        <f t="shared" si="24"/>
        <v>368</v>
      </c>
      <c r="AL20" s="64">
        <f t="shared" si="24"/>
        <v>134</v>
      </c>
      <c r="AM20" s="65">
        <f t="shared" si="24"/>
        <v>24</v>
      </c>
      <c r="AN20" s="65">
        <f t="shared" si="24"/>
        <v>268</v>
      </c>
      <c r="AO20" s="65">
        <f t="shared" si="24"/>
        <v>248</v>
      </c>
      <c r="AP20" s="65">
        <f t="shared" si="24"/>
        <v>405</v>
      </c>
      <c r="AQ20" s="65">
        <f t="shared" si="24"/>
        <v>111</v>
      </c>
      <c r="AR20" s="64">
        <f t="shared" si="24"/>
        <v>46</v>
      </c>
      <c r="AS20" s="64">
        <f t="shared" si="24"/>
        <v>485</v>
      </c>
      <c r="AT20" s="64">
        <f t="shared" si="24"/>
        <v>533</v>
      </c>
      <c r="AU20" s="64">
        <f t="shared" si="24"/>
        <v>1018</v>
      </c>
      <c r="AV20" s="64">
        <f t="shared" si="24"/>
        <v>773</v>
      </c>
      <c r="AW20" s="64">
        <f t="shared" si="24"/>
        <v>245</v>
      </c>
      <c r="AX20" s="65">
        <f t="shared" si="24"/>
        <v>2</v>
      </c>
      <c r="AY20" s="65">
        <f t="shared" si="24"/>
        <v>11</v>
      </c>
      <c r="AZ20" s="65">
        <f t="shared" si="24"/>
        <v>54</v>
      </c>
      <c r="BA20" s="65">
        <f t="shared" si="24"/>
        <v>39</v>
      </c>
      <c r="BB20" s="65">
        <f t="shared" si="24"/>
        <v>26</v>
      </c>
      <c r="BC20" s="65">
        <f t="shared" ref="BC20:BG20" si="25">SUM(BC16+BC18)</f>
        <v>26</v>
      </c>
      <c r="BD20" s="65">
        <f t="shared" si="25"/>
        <v>653</v>
      </c>
      <c r="BE20" s="65">
        <f t="shared" si="25"/>
        <v>703</v>
      </c>
      <c r="BF20" s="64">
        <f t="shared" si="25"/>
        <v>1273</v>
      </c>
      <c r="BG20" s="65">
        <f t="shared" si="25"/>
        <v>83</v>
      </c>
      <c r="BH20" s="65">
        <f t="shared" si="24"/>
        <v>28</v>
      </c>
      <c r="BI20" s="65">
        <f t="shared" si="24"/>
        <v>664</v>
      </c>
      <c r="BJ20" s="65">
        <f t="shared" si="24"/>
        <v>757</v>
      </c>
      <c r="BK20" s="65">
        <f t="shared" si="24"/>
        <v>1421</v>
      </c>
      <c r="BL20" s="65">
        <f t="shared" si="24"/>
        <v>1312</v>
      </c>
      <c r="BM20" s="65">
        <f t="shared" si="24"/>
        <v>109</v>
      </c>
      <c r="BN20" s="65">
        <f t="shared" si="24"/>
        <v>1</v>
      </c>
      <c r="BO20" s="65">
        <f t="shared" si="24"/>
        <v>13</v>
      </c>
      <c r="BP20" s="65">
        <f t="shared" si="24"/>
        <v>27</v>
      </c>
      <c r="BQ20" s="64">
        <f t="shared" si="24"/>
        <v>24</v>
      </c>
      <c r="BR20" s="65">
        <f t="shared" si="24"/>
        <v>16</v>
      </c>
      <c r="BS20" s="66">
        <f t="shared" si="24"/>
        <v>248</v>
      </c>
      <c r="BT20" s="66">
        <f t="shared" si="24"/>
        <v>3168</v>
      </c>
      <c r="BU20" s="66">
        <f t="shared" si="24"/>
        <v>4693</v>
      </c>
      <c r="BV20" s="66">
        <f t="shared" si="24"/>
        <v>7861</v>
      </c>
      <c r="BW20" s="66">
        <f>SUM(BW16+BW18)</f>
        <v>6727</v>
      </c>
      <c r="BX20" s="67">
        <f t="shared" si="24"/>
        <v>1134</v>
      </c>
      <c r="CF20" s="192"/>
      <c r="CG20" s="194"/>
      <c r="CH20" s="194"/>
      <c r="CI20" s="194"/>
      <c r="CJ20" s="194"/>
      <c r="CK20" s="194"/>
      <c r="CL20" s="194"/>
      <c r="CM20" s="194"/>
      <c r="CN20" s="194"/>
      <c r="CO20" s="194"/>
      <c r="CP20" s="203"/>
      <c r="CQ20" s="196"/>
    </row>
    <row r="21" spans="1:136" s="43" customFormat="1" ht="54" customHeight="1" thickBot="1">
      <c r="A21" s="380"/>
      <c r="B21" s="68">
        <f>B17+B19</f>
        <v>100</v>
      </c>
      <c r="C21" s="69">
        <f t="shared" ref="C21:F21" si="26">C17+C19</f>
        <v>100</v>
      </c>
      <c r="D21" s="69">
        <f t="shared" si="26"/>
        <v>100</v>
      </c>
      <c r="E21" s="69">
        <f t="shared" si="26"/>
        <v>100</v>
      </c>
      <c r="F21" s="69">
        <f t="shared" si="26"/>
        <v>100</v>
      </c>
      <c r="G21" s="69">
        <f>G17+G19</f>
        <v>100</v>
      </c>
      <c r="H21" s="69">
        <f t="shared" ref="H21:R21" si="27">H17+H19</f>
        <v>100</v>
      </c>
      <c r="I21" s="69">
        <f t="shared" si="27"/>
        <v>100</v>
      </c>
      <c r="J21" s="69">
        <f t="shared" si="27"/>
        <v>100</v>
      </c>
      <c r="K21" s="69">
        <f t="shared" si="27"/>
        <v>100</v>
      </c>
      <c r="L21" s="69">
        <f t="shared" si="27"/>
        <v>100</v>
      </c>
      <c r="M21" s="69">
        <f t="shared" si="27"/>
        <v>100</v>
      </c>
      <c r="N21" s="69">
        <f t="shared" si="27"/>
        <v>100</v>
      </c>
      <c r="O21" s="69">
        <f t="shared" si="27"/>
        <v>100</v>
      </c>
      <c r="P21" s="69">
        <f t="shared" si="27"/>
        <v>100</v>
      </c>
      <c r="Q21" s="69">
        <f t="shared" si="27"/>
        <v>100</v>
      </c>
      <c r="R21" s="69">
        <f t="shared" si="27"/>
        <v>100</v>
      </c>
      <c r="S21" s="69">
        <f t="shared" ref="S21:BX21" si="28">S17+S19</f>
        <v>100</v>
      </c>
      <c r="T21" s="69">
        <f t="shared" si="28"/>
        <v>100</v>
      </c>
      <c r="U21" s="69">
        <f t="shared" si="28"/>
        <v>100</v>
      </c>
      <c r="V21" s="69">
        <f t="shared" si="28"/>
        <v>100</v>
      </c>
      <c r="W21" s="69">
        <f t="shared" si="28"/>
        <v>100</v>
      </c>
      <c r="X21" s="69">
        <f t="shared" si="28"/>
        <v>100</v>
      </c>
      <c r="Y21" s="69">
        <f t="shared" si="28"/>
        <v>100</v>
      </c>
      <c r="Z21" s="69">
        <f t="shared" si="28"/>
        <v>100</v>
      </c>
      <c r="AA21" s="69">
        <f t="shared" si="28"/>
        <v>100.00000000000001</v>
      </c>
      <c r="AB21" s="69">
        <f t="shared" si="28"/>
        <v>100</v>
      </c>
      <c r="AC21" s="69">
        <f t="shared" si="28"/>
        <v>100</v>
      </c>
      <c r="AD21" s="69">
        <f t="shared" si="28"/>
        <v>100</v>
      </c>
      <c r="AE21" s="69">
        <f t="shared" si="28"/>
        <v>100</v>
      </c>
      <c r="AF21" s="69">
        <f t="shared" si="28"/>
        <v>100</v>
      </c>
      <c r="AG21" s="69">
        <f t="shared" si="28"/>
        <v>100</v>
      </c>
      <c r="AH21" s="69">
        <f t="shared" si="28"/>
        <v>100</v>
      </c>
      <c r="AI21" s="69">
        <f t="shared" si="28"/>
        <v>100</v>
      </c>
      <c r="AJ21" s="69">
        <f t="shared" si="28"/>
        <v>100</v>
      </c>
      <c r="AK21" s="69">
        <f t="shared" si="28"/>
        <v>100</v>
      </c>
      <c r="AL21" s="69">
        <f t="shared" si="28"/>
        <v>100</v>
      </c>
      <c r="AM21" s="69">
        <f t="shared" si="28"/>
        <v>100</v>
      </c>
      <c r="AN21" s="69">
        <f t="shared" si="28"/>
        <v>100</v>
      </c>
      <c r="AO21" s="69">
        <f t="shared" si="28"/>
        <v>100</v>
      </c>
      <c r="AP21" s="69">
        <f t="shared" si="28"/>
        <v>100</v>
      </c>
      <c r="AQ21" s="69">
        <f t="shared" si="28"/>
        <v>100</v>
      </c>
      <c r="AR21" s="69">
        <f t="shared" si="28"/>
        <v>100</v>
      </c>
      <c r="AS21" s="69">
        <f t="shared" si="28"/>
        <v>100</v>
      </c>
      <c r="AT21" s="69">
        <f t="shared" si="28"/>
        <v>100</v>
      </c>
      <c r="AU21" s="69">
        <f t="shared" si="28"/>
        <v>100</v>
      </c>
      <c r="AV21" s="69">
        <f t="shared" si="28"/>
        <v>100</v>
      </c>
      <c r="AW21" s="69">
        <f t="shared" si="28"/>
        <v>100</v>
      </c>
      <c r="AX21" s="186">
        <f t="shared" si="28"/>
        <v>100</v>
      </c>
      <c r="AY21" s="186">
        <f t="shared" si="28"/>
        <v>100</v>
      </c>
      <c r="AZ21" s="186">
        <f t="shared" si="28"/>
        <v>100</v>
      </c>
      <c r="BA21" s="186">
        <f t="shared" si="28"/>
        <v>100</v>
      </c>
      <c r="BB21" s="186">
        <f t="shared" si="28"/>
        <v>100</v>
      </c>
      <c r="BC21" s="186">
        <f t="shared" ref="BC21:BG21" si="29">BC17+BC19</f>
        <v>100</v>
      </c>
      <c r="BD21" s="186">
        <f t="shared" si="29"/>
        <v>100</v>
      </c>
      <c r="BE21" s="186">
        <f t="shared" si="29"/>
        <v>99.999999999999986</v>
      </c>
      <c r="BF21" s="186">
        <f t="shared" si="29"/>
        <v>100</v>
      </c>
      <c r="BG21" s="186">
        <f t="shared" si="29"/>
        <v>99.999999999999986</v>
      </c>
      <c r="BH21" s="69">
        <f t="shared" si="28"/>
        <v>100</v>
      </c>
      <c r="BI21" s="69">
        <f t="shared" si="28"/>
        <v>100</v>
      </c>
      <c r="BJ21" s="69">
        <f t="shared" si="28"/>
        <v>100</v>
      </c>
      <c r="BK21" s="69">
        <f t="shared" si="28"/>
        <v>100</v>
      </c>
      <c r="BL21" s="69">
        <f t="shared" si="28"/>
        <v>100</v>
      </c>
      <c r="BM21" s="69">
        <f t="shared" si="28"/>
        <v>100</v>
      </c>
      <c r="BN21" s="186">
        <f t="shared" si="28"/>
        <v>100</v>
      </c>
      <c r="BO21" s="186">
        <f t="shared" si="28"/>
        <v>100</v>
      </c>
      <c r="BP21" s="186">
        <f t="shared" si="28"/>
        <v>100</v>
      </c>
      <c r="BQ21" s="186">
        <f t="shared" si="28"/>
        <v>100</v>
      </c>
      <c r="BR21" s="186">
        <f t="shared" si="28"/>
        <v>100</v>
      </c>
      <c r="BS21" s="70">
        <f t="shared" si="28"/>
        <v>100</v>
      </c>
      <c r="BT21" s="70">
        <f t="shared" si="28"/>
        <v>100</v>
      </c>
      <c r="BU21" s="70">
        <f t="shared" si="28"/>
        <v>100</v>
      </c>
      <c r="BV21" s="70">
        <f t="shared" si="28"/>
        <v>100</v>
      </c>
      <c r="BW21" s="70">
        <f t="shared" si="28"/>
        <v>100</v>
      </c>
      <c r="BX21" s="71">
        <f t="shared" si="28"/>
        <v>100</v>
      </c>
      <c r="CF21" s="192"/>
      <c r="CG21" s="194"/>
      <c r="CH21" s="194"/>
      <c r="CI21" s="194"/>
      <c r="CJ21" s="194"/>
      <c r="CK21" s="194"/>
      <c r="CL21" s="194"/>
      <c r="CM21" s="194"/>
      <c r="CN21" s="194"/>
      <c r="CO21" s="194"/>
      <c r="CP21" s="203"/>
      <c r="CQ21" s="196"/>
    </row>
    <row r="22" spans="1:136" ht="15" customHeight="1">
      <c r="A22" t="s">
        <v>147</v>
      </c>
      <c r="CF22" s="192"/>
      <c r="CG22" s="194"/>
      <c r="CH22" s="194"/>
      <c r="CI22" s="194"/>
      <c r="CJ22" s="194"/>
      <c r="CK22" s="194"/>
      <c r="CL22" s="194"/>
      <c r="CM22" s="194"/>
      <c r="CN22" s="194"/>
      <c r="CO22" s="194"/>
      <c r="CP22" s="203"/>
      <c r="CQ22" s="196"/>
    </row>
    <row r="23" spans="1:136" ht="23.4">
      <c r="CF23" s="192"/>
      <c r="CG23" s="389" t="s">
        <v>116</v>
      </c>
      <c r="CH23" s="389"/>
      <c r="CI23" s="205">
        <v>7</v>
      </c>
      <c r="CJ23" s="201">
        <f>53+104</f>
        <v>157</v>
      </c>
      <c r="CK23" s="201">
        <f>7+2</f>
        <v>9</v>
      </c>
      <c r="CL23" s="201">
        <v>46</v>
      </c>
      <c r="CM23" s="202">
        <f>2+25</f>
        <v>27</v>
      </c>
      <c r="CN23" s="202">
        <v>1</v>
      </c>
      <c r="CO23" s="202">
        <v>1</v>
      </c>
      <c r="CP23" s="203">
        <f t="shared" si="10"/>
        <v>248</v>
      </c>
      <c r="CQ23" s="196"/>
    </row>
    <row r="24" spans="1:136" ht="21">
      <c r="CF24" s="85"/>
      <c r="CG24" s="89"/>
      <c r="CH24" s="89"/>
      <c r="CI24" s="89"/>
      <c r="CJ24" s="89"/>
      <c r="CK24" s="89"/>
      <c r="CL24" s="89"/>
      <c r="CM24" s="89"/>
      <c r="CN24" s="88"/>
      <c r="CO24" s="88"/>
      <c r="CP24" s="86"/>
      <c r="CQ24" s="87"/>
    </row>
    <row r="25" spans="1:136">
      <c r="CF25" s="86"/>
      <c r="CG25" s="79"/>
      <c r="CH25" s="79"/>
      <c r="CI25" s="79"/>
      <c r="CJ25" s="79"/>
      <c r="CK25" s="79"/>
      <c r="CL25" s="79"/>
      <c r="CM25" s="79"/>
      <c r="CN25" s="79"/>
      <c r="CO25" s="79"/>
      <c r="CP25" s="79"/>
      <c r="CQ25" s="87"/>
    </row>
  </sheetData>
  <mergeCells count="65">
    <mergeCell ref="H14:K14"/>
    <mergeCell ref="B11:AG11"/>
    <mergeCell ref="AR14:AR15"/>
    <mergeCell ref="AS14:AW14"/>
    <mergeCell ref="R13:V13"/>
    <mergeCell ref="W13:AA13"/>
    <mergeCell ref="AB13:AG13"/>
    <mergeCell ref="AX13:BB13"/>
    <mergeCell ref="AX14:AX15"/>
    <mergeCell ref="AY14:BB14"/>
    <mergeCell ref="AX11:BM12"/>
    <mergeCell ref="BN11:BR12"/>
    <mergeCell ref="CG23:CH23"/>
    <mergeCell ref="CG13:CH15"/>
    <mergeCell ref="BC14:BC15"/>
    <mergeCell ref="BD14:BG14"/>
    <mergeCell ref="BN13:BR13"/>
    <mergeCell ref="BN14:BN15"/>
    <mergeCell ref="BO14:BR14"/>
    <mergeCell ref="A20:A21"/>
    <mergeCell ref="AH14:AH15"/>
    <mergeCell ref="AI14:AL14"/>
    <mergeCell ref="AM14:AM15"/>
    <mergeCell ref="AN14:AQ14"/>
    <mergeCell ref="M14:Q14"/>
    <mergeCell ref="R14:R15"/>
    <mergeCell ref="S14:V14"/>
    <mergeCell ref="W14:W15"/>
    <mergeCell ref="X14:AA14"/>
    <mergeCell ref="AB14:AB15"/>
    <mergeCell ref="AC14:AG14"/>
    <mergeCell ref="L14:L15"/>
    <mergeCell ref="B14:B15"/>
    <mergeCell ref="C14:F14"/>
    <mergeCell ref="G14:G15"/>
    <mergeCell ref="CJ13:CL13"/>
    <mergeCell ref="CJ14:CK14"/>
    <mergeCell ref="CL14:CM14"/>
    <mergeCell ref="CG16:CG19"/>
    <mergeCell ref="BS14:BS15"/>
    <mergeCell ref="BT14:BX14"/>
    <mergeCell ref="BS10:BX13"/>
    <mergeCell ref="AH13:AL13"/>
    <mergeCell ref="AM13:AQ13"/>
    <mergeCell ref="A6:BX6"/>
    <mergeCell ref="BH14:BH15"/>
    <mergeCell ref="BI14:BM14"/>
    <mergeCell ref="BH13:BM13"/>
    <mergeCell ref="B12:Q12"/>
    <mergeCell ref="AH11:AW12"/>
    <mergeCell ref="B13:F13"/>
    <mergeCell ref="G13:K13"/>
    <mergeCell ref="L13:Q13"/>
    <mergeCell ref="AR13:AW13"/>
    <mergeCell ref="BC13:BG13"/>
    <mergeCell ref="A7:BX7"/>
    <mergeCell ref="A9:BX9"/>
    <mergeCell ref="A10:A15"/>
    <mergeCell ref="R12:AG12"/>
    <mergeCell ref="A1:BX1"/>
    <mergeCell ref="A2:BX2"/>
    <mergeCell ref="A3:BX3"/>
    <mergeCell ref="A4:BX4"/>
    <mergeCell ref="A5:BX5"/>
    <mergeCell ref="B10:BR10"/>
  </mergeCells>
  <pageMargins left="0.47244094488188981" right="0.70866141732283472" top="0.74803149606299213" bottom="0.74803149606299213" header="0.31496062992125984" footer="0.31496062992125984"/>
  <pageSetup paperSize="5" scale="18" orientation="landscape" r:id="rId1"/>
  <rowBreaks count="1" manualBreakCount="1">
    <brk id="25" max="75" man="1"/>
  </rowBreaks>
  <colBreaks count="1" manualBreakCount="1">
    <brk id="76" max="86" man="1"/>
  </colBreaks>
  <drawing r:id="rId2"/>
</worksheet>
</file>

<file path=xl/worksheets/sheet4.xml><?xml version="1.0" encoding="utf-8"?>
<worksheet xmlns="http://schemas.openxmlformats.org/spreadsheetml/2006/main" xmlns:r="http://schemas.openxmlformats.org/officeDocument/2006/relationships">
  <sheetPr codeName="Hoja4"/>
  <dimension ref="B1:AA294"/>
  <sheetViews>
    <sheetView showGridLines="0" showOutlineSymbols="0" topLeftCell="A4" workbookViewId="0">
      <selection activeCell="J10" sqref="J10:J13"/>
    </sheetView>
  </sheetViews>
  <sheetFormatPr baseColWidth="10" defaultColWidth="6.88671875" defaultRowHeight="12.75" customHeight="1"/>
  <cols>
    <col min="1" max="1" width="0.33203125" style="176" customWidth="1"/>
    <col min="2" max="2" width="1.109375" style="176" customWidth="1"/>
    <col min="3" max="3" width="4.5546875" style="176" customWidth="1"/>
    <col min="4" max="4" width="1.109375" style="176" customWidth="1"/>
    <col min="5" max="5" width="6.88671875" style="176" customWidth="1"/>
    <col min="6" max="6" width="8.109375" style="176" customWidth="1"/>
    <col min="7" max="7" width="20.6640625" style="176" customWidth="1"/>
    <col min="8" max="8" width="1.109375" style="176" customWidth="1"/>
    <col min="9" max="9" width="16" style="176" customWidth="1"/>
    <col min="10" max="10" width="12.5546875" style="176" customWidth="1"/>
    <col min="11" max="11" width="1.109375" style="176" customWidth="1"/>
    <col min="12" max="12" width="6.88671875" style="176" customWidth="1"/>
    <col min="13" max="13" width="12.5546875" style="176" customWidth="1"/>
    <col min="14" max="14" width="5.6640625" style="176" customWidth="1"/>
    <col min="15" max="15" width="1.109375" style="176" customWidth="1"/>
    <col min="16" max="17" width="12.5546875" style="176" customWidth="1"/>
    <col min="18" max="18" width="11.44140625" style="176" customWidth="1"/>
    <col min="19" max="19" width="7.6640625" style="176" customWidth="1"/>
    <col min="20" max="20" width="6.88671875" style="176" customWidth="1"/>
    <col min="21" max="21" width="6.109375" style="176" customWidth="1"/>
    <col min="22" max="22" width="4.109375" style="176" customWidth="1"/>
    <col min="23" max="23" width="1.109375" style="176" customWidth="1"/>
    <col min="24" max="24" width="7.6640625" style="176" customWidth="1"/>
    <col min="25" max="25" width="6.109375" style="176" customWidth="1"/>
    <col min="26" max="26" width="2.6640625" style="176" customWidth="1"/>
    <col min="27" max="256" width="6.88671875" style="176"/>
    <col min="257" max="257" width="2.33203125" style="176" customWidth="1"/>
    <col min="258" max="258" width="1.109375" style="176" customWidth="1"/>
    <col min="259" max="259" width="4.5546875" style="176" customWidth="1"/>
    <col min="260" max="260" width="1.109375" style="176" customWidth="1"/>
    <col min="261" max="261" width="6.88671875" style="176" customWidth="1"/>
    <col min="262" max="262" width="8.109375" style="176" customWidth="1"/>
    <col min="263" max="263" width="17" style="176" customWidth="1"/>
    <col min="264" max="264" width="1.109375" style="176" customWidth="1"/>
    <col min="265" max="265" width="16" style="176" customWidth="1"/>
    <col min="266" max="266" width="12.5546875" style="176" customWidth="1"/>
    <col min="267" max="267" width="1.109375" style="176" customWidth="1"/>
    <col min="268" max="268" width="6.88671875" style="176" customWidth="1"/>
    <col min="269" max="269" width="12.5546875" style="176" customWidth="1"/>
    <col min="270" max="270" width="5.6640625" style="176" customWidth="1"/>
    <col min="271" max="271" width="1.109375" style="176" customWidth="1"/>
    <col min="272" max="273" width="12.5546875" style="176" customWidth="1"/>
    <col min="274" max="274" width="11.44140625" style="176" customWidth="1"/>
    <col min="275" max="275" width="7.6640625" style="176" customWidth="1"/>
    <col min="276" max="276" width="6.88671875" style="176" customWidth="1"/>
    <col min="277" max="277" width="6.109375" style="176" customWidth="1"/>
    <col min="278" max="278" width="4.109375" style="176" customWidth="1"/>
    <col min="279" max="279" width="1.109375" style="176" customWidth="1"/>
    <col min="280" max="280" width="7.6640625" style="176" customWidth="1"/>
    <col min="281" max="281" width="6.109375" style="176" customWidth="1"/>
    <col min="282" max="282" width="2.6640625" style="176" customWidth="1"/>
    <col min="283" max="512" width="6.88671875" style="176"/>
    <col min="513" max="513" width="2.33203125" style="176" customWidth="1"/>
    <col min="514" max="514" width="1.109375" style="176" customWidth="1"/>
    <col min="515" max="515" width="4.5546875" style="176" customWidth="1"/>
    <col min="516" max="516" width="1.109375" style="176" customWidth="1"/>
    <col min="517" max="517" width="6.88671875" style="176" customWidth="1"/>
    <col min="518" max="518" width="8.109375" style="176" customWidth="1"/>
    <col min="519" max="519" width="17" style="176" customWidth="1"/>
    <col min="520" max="520" width="1.109375" style="176" customWidth="1"/>
    <col min="521" max="521" width="16" style="176" customWidth="1"/>
    <col min="522" max="522" width="12.5546875" style="176" customWidth="1"/>
    <col min="523" max="523" width="1.109375" style="176" customWidth="1"/>
    <col min="524" max="524" width="6.88671875" style="176" customWidth="1"/>
    <col min="525" max="525" width="12.5546875" style="176" customWidth="1"/>
    <col min="526" max="526" width="5.6640625" style="176" customWidth="1"/>
    <col min="527" max="527" width="1.109375" style="176" customWidth="1"/>
    <col min="528" max="529" width="12.5546875" style="176" customWidth="1"/>
    <col min="530" max="530" width="11.44140625" style="176" customWidth="1"/>
    <col min="531" max="531" width="7.6640625" style="176" customWidth="1"/>
    <col min="532" max="532" width="6.88671875" style="176" customWidth="1"/>
    <col min="533" max="533" width="6.109375" style="176" customWidth="1"/>
    <col min="534" max="534" width="4.109375" style="176" customWidth="1"/>
    <col min="535" max="535" width="1.109375" style="176" customWidth="1"/>
    <col min="536" max="536" width="7.6640625" style="176" customWidth="1"/>
    <col min="537" max="537" width="6.109375" style="176" customWidth="1"/>
    <col min="538" max="538" width="2.6640625" style="176" customWidth="1"/>
    <col min="539" max="768" width="6.88671875" style="176"/>
    <col min="769" max="769" width="2.33203125" style="176" customWidth="1"/>
    <col min="770" max="770" width="1.109375" style="176" customWidth="1"/>
    <col min="771" max="771" width="4.5546875" style="176" customWidth="1"/>
    <col min="772" max="772" width="1.109375" style="176" customWidth="1"/>
    <col min="773" max="773" width="6.88671875" style="176" customWidth="1"/>
    <col min="774" max="774" width="8.109375" style="176" customWidth="1"/>
    <col min="775" max="775" width="17" style="176" customWidth="1"/>
    <col min="776" max="776" width="1.109375" style="176" customWidth="1"/>
    <col min="777" max="777" width="16" style="176" customWidth="1"/>
    <col min="778" max="778" width="12.5546875" style="176" customWidth="1"/>
    <col min="779" max="779" width="1.109375" style="176" customWidth="1"/>
    <col min="780" max="780" width="6.88671875" style="176" customWidth="1"/>
    <col min="781" max="781" width="12.5546875" style="176" customWidth="1"/>
    <col min="782" max="782" width="5.6640625" style="176" customWidth="1"/>
    <col min="783" max="783" width="1.109375" style="176" customWidth="1"/>
    <col min="784" max="785" width="12.5546875" style="176" customWidth="1"/>
    <col min="786" max="786" width="11.44140625" style="176" customWidth="1"/>
    <col min="787" max="787" width="7.6640625" style="176" customWidth="1"/>
    <col min="788" max="788" width="6.88671875" style="176" customWidth="1"/>
    <col min="789" max="789" width="6.109375" style="176" customWidth="1"/>
    <col min="790" max="790" width="4.109375" style="176" customWidth="1"/>
    <col min="791" max="791" width="1.109375" style="176" customWidth="1"/>
    <col min="792" max="792" width="7.6640625" style="176" customWidth="1"/>
    <col min="793" max="793" width="6.109375" style="176" customWidth="1"/>
    <col min="794" max="794" width="2.6640625" style="176" customWidth="1"/>
    <col min="795" max="1024" width="6.88671875" style="176"/>
    <col min="1025" max="1025" width="2.33203125" style="176" customWidth="1"/>
    <col min="1026" max="1026" width="1.109375" style="176" customWidth="1"/>
    <col min="1027" max="1027" width="4.5546875" style="176" customWidth="1"/>
    <col min="1028" max="1028" width="1.109375" style="176" customWidth="1"/>
    <col min="1029" max="1029" width="6.88671875" style="176" customWidth="1"/>
    <col min="1030" max="1030" width="8.109375" style="176" customWidth="1"/>
    <col min="1031" max="1031" width="17" style="176" customWidth="1"/>
    <col min="1032" max="1032" width="1.109375" style="176" customWidth="1"/>
    <col min="1033" max="1033" width="16" style="176" customWidth="1"/>
    <col min="1034" max="1034" width="12.5546875" style="176" customWidth="1"/>
    <col min="1035" max="1035" width="1.109375" style="176" customWidth="1"/>
    <col min="1036" max="1036" width="6.88671875" style="176" customWidth="1"/>
    <col min="1037" max="1037" width="12.5546875" style="176" customWidth="1"/>
    <col min="1038" max="1038" width="5.6640625" style="176" customWidth="1"/>
    <col min="1039" max="1039" width="1.109375" style="176" customWidth="1"/>
    <col min="1040" max="1041" width="12.5546875" style="176" customWidth="1"/>
    <col min="1042" max="1042" width="11.44140625" style="176" customWidth="1"/>
    <col min="1043" max="1043" width="7.6640625" style="176" customWidth="1"/>
    <col min="1044" max="1044" width="6.88671875" style="176" customWidth="1"/>
    <col min="1045" max="1045" width="6.109375" style="176" customWidth="1"/>
    <col min="1046" max="1046" width="4.109375" style="176" customWidth="1"/>
    <col min="1047" max="1047" width="1.109375" style="176" customWidth="1"/>
    <col min="1048" max="1048" width="7.6640625" style="176" customWidth="1"/>
    <col min="1049" max="1049" width="6.109375" style="176" customWidth="1"/>
    <col min="1050" max="1050" width="2.6640625" style="176" customWidth="1"/>
    <col min="1051" max="1280" width="6.88671875" style="176"/>
    <col min="1281" max="1281" width="2.33203125" style="176" customWidth="1"/>
    <col min="1282" max="1282" width="1.109375" style="176" customWidth="1"/>
    <col min="1283" max="1283" width="4.5546875" style="176" customWidth="1"/>
    <col min="1284" max="1284" width="1.109375" style="176" customWidth="1"/>
    <col min="1285" max="1285" width="6.88671875" style="176" customWidth="1"/>
    <col min="1286" max="1286" width="8.109375" style="176" customWidth="1"/>
    <col min="1287" max="1287" width="17" style="176" customWidth="1"/>
    <col min="1288" max="1288" width="1.109375" style="176" customWidth="1"/>
    <col min="1289" max="1289" width="16" style="176" customWidth="1"/>
    <col min="1290" max="1290" width="12.5546875" style="176" customWidth="1"/>
    <col min="1291" max="1291" width="1.109375" style="176" customWidth="1"/>
    <col min="1292" max="1292" width="6.88671875" style="176" customWidth="1"/>
    <col min="1293" max="1293" width="12.5546875" style="176" customWidth="1"/>
    <col min="1294" max="1294" width="5.6640625" style="176" customWidth="1"/>
    <col min="1295" max="1295" width="1.109375" style="176" customWidth="1"/>
    <col min="1296" max="1297" width="12.5546875" style="176" customWidth="1"/>
    <col min="1298" max="1298" width="11.44140625" style="176" customWidth="1"/>
    <col min="1299" max="1299" width="7.6640625" style="176" customWidth="1"/>
    <col min="1300" max="1300" width="6.88671875" style="176" customWidth="1"/>
    <col min="1301" max="1301" width="6.109375" style="176" customWidth="1"/>
    <col min="1302" max="1302" width="4.109375" style="176" customWidth="1"/>
    <col min="1303" max="1303" width="1.109375" style="176" customWidth="1"/>
    <col min="1304" max="1304" width="7.6640625" style="176" customWidth="1"/>
    <col min="1305" max="1305" width="6.109375" style="176" customWidth="1"/>
    <col min="1306" max="1306" width="2.6640625" style="176" customWidth="1"/>
    <col min="1307" max="1536" width="6.88671875" style="176"/>
    <col min="1537" max="1537" width="2.33203125" style="176" customWidth="1"/>
    <col min="1538" max="1538" width="1.109375" style="176" customWidth="1"/>
    <col min="1539" max="1539" width="4.5546875" style="176" customWidth="1"/>
    <col min="1540" max="1540" width="1.109375" style="176" customWidth="1"/>
    <col min="1541" max="1541" width="6.88671875" style="176" customWidth="1"/>
    <col min="1542" max="1542" width="8.109375" style="176" customWidth="1"/>
    <col min="1543" max="1543" width="17" style="176" customWidth="1"/>
    <col min="1544" max="1544" width="1.109375" style="176" customWidth="1"/>
    <col min="1545" max="1545" width="16" style="176" customWidth="1"/>
    <col min="1546" max="1546" width="12.5546875" style="176" customWidth="1"/>
    <col min="1547" max="1547" width="1.109375" style="176" customWidth="1"/>
    <col min="1548" max="1548" width="6.88671875" style="176" customWidth="1"/>
    <col min="1549" max="1549" width="12.5546875" style="176" customWidth="1"/>
    <col min="1550" max="1550" width="5.6640625" style="176" customWidth="1"/>
    <col min="1551" max="1551" width="1.109375" style="176" customWidth="1"/>
    <col min="1552" max="1553" width="12.5546875" style="176" customWidth="1"/>
    <col min="1554" max="1554" width="11.44140625" style="176" customWidth="1"/>
    <col min="1555" max="1555" width="7.6640625" style="176" customWidth="1"/>
    <col min="1556" max="1556" width="6.88671875" style="176" customWidth="1"/>
    <col min="1557" max="1557" width="6.109375" style="176" customWidth="1"/>
    <col min="1558" max="1558" width="4.109375" style="176" customWidth="1"/>
    <col min="1559" max="1559" width="1.109375" style="176" customWidth="1"/>
    <col min="1560" max="1560" width="7.6640625" style="176" customWidth="1"/>
    <col min="1561" max="1561" width="6.109375" style="176" customWidth="1"/>
    <col min="1562" max="1562" width="2.6640625" style="176" customWidth="1"/>
    <col min="1563" max="1792" width="6.88671875" style="176"/>
    <col min="1793" max="1793" width="2.33203125" style="176" customWidth="1"/>
    <col min="1794" max="1794" width="1.109375" style="176" customWidth="1"/>
    <col min="1795" max="1795" width="4.5546875" style="176" customWidth="1"/>
    <col min="1796" max="1796" width="1.109375" style="176" customWidth="1"/>
    <col min="1797" max="1797" width="6.88671875" style="176" customWidth="1"/>
    <col min="1798" max="1798" width="8.109375" style="176" customWidth="1"/>
    <col min="1799" max="1799" width="17" style="176" customWidth="1"/>
    <col min="1800" max="1800" width="1.109375" style="176" customWidth="1"/>
    <col min="1801" max="1801" width="16" style="176" customWidth="1"/>
    <col min="1802" max="1802" width="12.5546875" style="176" customWidth="1"/>
    <col min="1803" max="1803" width="1.109375" style="176" customWidth="1"/>
    <col min="1804" max="1804" width="6.88671875" style="176" customWidth="1"/>
    <col min="1805" max="1805" width="12.5546875" style="176" customWidth="1"/>
    <col min="1806" max="1806" width="5.6640625" style="176" customWidth="1"/>
    <col min="1807" max="1807" width="1.109375" style="176" customWidth="1"/>
    <col min="1808" max="1809" width="12.5546875" style="176" customWidth="1"/>
    <col min="1810" max="1810" width="11.44140625" style="176" customWidth="1"/>
    <col min="1811" max="1811" width="7.6640625" style="176" customWidth="1"/>
    <col min="1812" max="1812" width="6.88671875" style="176" customWidth="1"/>
    <col min="1813" max="1813" width="6.109375" style="176" customWidth="1"/>
    <col min="1814" max="1814" width="4.109375" style="176" customWidth="1"/>
    <col min="1815" max="1815" width="1.109375" style="176" customWidth="1"/>
    <col min="1816" max="1816" width="7.6640625" style="176" customWidth="1"/>
    <col min="1817" max="1817" width="6.109375" style="176" customWidth="1"/>
    <col min="1818" max="1818" width="2.6640625" style="176" customWidth="1"/>
    <col min="1819" max="2048" width="6.88671875" style="176"/>
    <col min="2049" max="2049" width="2.33203125" style="176" customWidth="1"/>
    <col min="2050" max="2050" width="1.109375" style="176" customWidth="1"/>
    <col min="2051" max="2051" width="4.5546875" style="176" customWidth="1"/>
    <col min="2052" max="2052" width="1.109375" style="176" customWidth="1"/>
    <col min="2053" max="2053" width="6.88671875" style="176" customWidth="1"/>
    <col min="2054" max="2054" width="8.109375" style="176" customWidth="1"/>
    <col min="2055" max="2055" width="17" style="176" customWidth="1"/>
    <col min="2056" max="2056" width="1.109375" style="176" customWidth="1"/>
    <col min="2057" max="2057" width="16" style="176" customWidth="1"/>
    <col min="2058" max="2058" width="12.5546875" style="176" customWidth="1"/>
    <col min="2059" max="2059" width="1.109375" style="176" customWidth="1"/>
    <col min="2060" max="2060" width="6.88671875" style="176" customWidth="1"/>
    <col min="2061" max="2061" width="12.5546875" style="176" customWidth="1"/>
    <col min="2062" max="2062" width="5.6640625" style="176" customWidth="1"/>
    <col min="2063" max="2063" width="1.109375" style="176" customWidth="1"/>
    <col min="2064" max="2065" width="12.5546875" style="176" customWidth="1"/>
    <col min="2066" max="2066" width="11.44140625" style="176" customWidth="1"/>
    <col min="2067" max="2067" width="7.6640625" style="176" customWidth="1"/>
    <col min="2068" max="2068" width="6.88671875" style="176" customWidth="1"/>
    <col min="2069" max="2069" width="6.109375" style="176" customWidth="1"/>
    <col min="2070" max="2070" width="4.109375" style="176" customWidth="1"/>
    <col min="2071" max="2071" width="1.109375" style="176" customWidth="1"/>
    <col min="2072" max="2072" width="7.6640625" style="176" customWidth="1"/>
    <col min="2073" max="2073" width="6.109375" style="176" customWidth="1"/>
    <col min="2074" max="2074" width="2.6640625" style="176" customWidth="1"/>
    <col min="2075" max="2304" width="6.88671875" style="176"/>
    <col min="2305" max="2305" width="2.33203125" style="176" customWidth="1"/>
    <col min="2306" max="2306" width="1.109375" style="176" customWidth="1"/>
    <col min="2307" max="2307" width="4.5546875" style="176" customWidth="1"/>
    <col min="2308" max="2308" width="1.109375" style="176" customWidth="1"/>
    <col min="2309" max="2309" width="6.88671875" style="176" customWidth="1"/>
    <col min="2310" max="2310" width="8.109375" style="176" customWidth="1"/>
    <col min="2311" max="2311" width="17" style="176" customWidth="1"/>
    <col min="2312" max="2312" width="1.109375" style="176" customWidth="1"/>
    <col min="2313" max="2313" width="16" style="176" customWidth="1"/>
    <col min="2314" max="2314" width="12.5546875" style="176" customWidth="1"/>
    <col min="2315" max="2315" width="1.109375" style="176" customWidth="1"/>
    <col min="2316" max="2316" width="6.88671875" style="176" customWidth="1"/>
    <col min="2317" max="2317" width="12.5546875" style="176" customWidth="1"/>
    <col min="2318" max="2318" width="5.6640625" style="176" customWidth="1"/>
    <col min="2319" max="2319" width="1.109375" style="176" customWidth="1"/>
    <col min="2320" max="2321" width="12.5546875" style="176" customWidth="1"/>
    <col min="2322" max="2322" width="11.44140625" style="176" customWidth="1"/>
    <col min="2323" max="2323" width="7.6640625" style="176" customWidth="1"/>
    <col min="2324" max="2324" width="6.88671875" style="176" customWidth="1"/>
    <col min="2325" max="2325" width="6.109375" style="176" customWidth="1"/>
    <col min="2326" max="2326" width="4.109375" style="176" customWidth="1"/>
    <col min="2327" max="2327" width="1.109375" style="176" customWidth="1"/>
    <col min="2328" max="2328" width="7.6640625" style="176" customWidth="1"/>
    <col min="2329" max="2329" width="6.109375" style="176" customWidth="1"/>
    <col min="2330" max="2330" width="2.6640625" style="176" customWidth="1"/>
    <col min="2331" max="2560" width="6.88671875" style="176"/>
    <col min="2561" max="2561" width="2.33203125" style="176" customWidth="1"/>
    <col min="2562" max="2562" width="1.109375" style="176" customWidth="1"/>
    <col min="2563" max="2563" width="4.5546875" style="176" customWidth="1"/>
    <col min="2564" max="2564" width="1.109375" style="176" customWidth="1"/>
    <col min="2565" max="2565" width="6.88671875" style="176" customWidth="1"/>
    <col min="2566" max="2566" width="8.109375" style="176" customWidth="1"/>
    <col min="2567" max="2567" width="17" style="176" customWidth="1"/>
    <col min="2568" max="2568" width="1.109375" style="176" customWidth="1"/>
    <col min="2569" max="2569" width="16" style="176" customWidth="1"/>
    <col min="2570" max="2570" width="12.5546875" style="176" customWidth="1"/>
    <col min="2571" max="2571" width="1.109375" style="176" customWidth="1"/>
    <col min="2572" max="2572" width="6.88671875" style="176" customWidth="1"/>
    <col min="2573" max="2573" width="12.5546875" style="176" customWidth="1"/>
    <col min="2574" max="2574" width="5.6640625" style="176" customWidth="1"/>
    <col min="2575" max="2575" width="1.109375" style="176" customWidth="1"/>
    <col min="2576" max="2577" width="12.5546875" style="176" customWidth="1"/>
    <col min="2578" max="2578" width="11.44140625" style="176" customWidth="1"/>
    <col min="2579" max="2579" width="7.6640625" style="176" customWidth="1"/>
    <col min="2580" max="2580" width="6.88671875" style="176" customWidth="1"/>
    <col min="2581" max="2581" width="6.109375" style="176" customWidth="1"/>
    <col min="2582" max="2582" width="4.109375" style="176" customWidth="1"/>
    <col min="2583" max="2583" width="1.109375" style="176" customWidth="1"/>
    <col min="2584" max="2584" width="7.6640625" style="176" customWidth="1"/>
    <col min="2585" max="2585" width="6.109375" style="176" customWidth="1"/>
    <col min="2586" max="2586" width="2.6640625" style="176" customWidth="1"/>
    <col min="2587" max="2816" width="6.88671875" style="176"/>
    <col min="2817" max="2817" width="2.33203125" style="176" customWidth="1"/>
    <col min="2818" max="2818" width="1.109375" style="176" customWidth="1"/>
    <col min="2819" max="2819" width="4.5546875" style="176" customWidth="1"/>
    <col min="2820" max="2820" width="1.109375" style="176" customWidth="1"/>
    <col min="2821" max="2821" width="6.88671875" style="176" customWidth="1"/>
    <col min="2822" max="2822" width="8.109375" style="176" customWidth="1"/>
    <col min="2823" max="2823" width="17" style="176" customWidth="1"/>
    <col min="2824" max="2824" width="1.109375" style="176" customWidth="1"/>
    <col min="2825" max="2825" width="16" style="176" customWidth="1"/>
    <col min="2826" max="2826" width="12.5546875" style="176" customWidth="1"/>
    <col min="2827" max="2827" width="1.109375" style="176" customWidth="1"/>
    <col min="2828" max="2828" width="6.88671875" style="176" customWidth="1"/>
    <col min="2829" max="2829" width="12.5546875" style="176" customWidth="1"/>
    <col min="2830" max="2830" width="5.6640625" style="176" customWidth="1"/>
    <col min="2831" max="2831" width="1.109375" style="176" customWidth="1"/>
    <col min="2832" max="2833" width="12.5546875" style="176" customWidth="1"/>
    <col min="2834" max="2834" width="11.44140625" style="176" customWidth="1"/>
    <col min="2835" max="2835" width="7.6640625" style="176" customWidth="1"/>
    <col min="2836" max="2836" width="6.88671875" style="176" customWidth="1"/>
    <col min="2837" max="2837" width="6.109375" style="176" customWidth="1"/>
    <col min="2838" max="2838" width="4.109375" style="176" customWidth="1"/>
    <col min="2839" max="2839" width="1.109375" style="176" customWidth="1"/>
    <col min="2840" max="2840" width="7.6640625" style="176" customWidth="1"/>
    <col min="2841" max="2841" width="6.109375" style="176" customWidth="1"/>
    <col min="2842" max="2842" width="2.6640625" style="176" customWidth="1"/>
    <col min="2843" max="3072" width="6.88671875" style="176"/>
    <col min="3073" max="3073" width="2.33203125" style="176" customWidth="1"/>
    <col min="3074" max="3074" width="1.109375" style="176" customWidth="1"/>
    <col min="3075" max="3075" width="4.5546875" style="176" customWidth="1"/>
    <col min="3076" max="3076" width="1.109375" style="176" customWidth="1"/>
    <col min="3077" max="3077" width="6.88671875" style="176" customWidth="1"/>
    <col min="3078" max="3078" width="8.109375" style="176" customWidth="1"/>
    <col min="3079" max="3079" width="17" style="176" customWidth="1"/>
    <col min="3080" max="3080" width="1.109375" style="176" customWidth="1"/>
    <col min="3081" max="3081" width="16" style="176" customWidth="1"/>
    <col min="3082" max="3082" width="12.5546875" style="176" customWidth="1"/>
    <col min="3083" max="3083" width="1.109375" style="176" customWidth="1"/>
    <col min="3084" max="3084" width="6.88671875" style="176" customWidth="1"/>
    <col min="3085" max="3085" width="12.5546875" style="176" customWidth="1"/>
    <col min="3086" max="3086" width="5.6640625" style="176" customWidth="1"/>
    <col min="3087" max="3087" width="1.109375" style="176" customWidth="1"/>
    <col min="3088" max="3089" width="12.5546875" style="176" customWidth="1"/>
    <col min="3090" max="3090" width="11.44140625" style="176" customWidth="1"/>
    <col min="3091" max="3091" width="7.6640625" style="176" customWidth="1"/>
    <col min="3092" max="3092" width="6.88671875" style="176" customWidth="1"/>
    <col min="3093" max="3093" width="6.109375" style="176" customWidth="1"/>
    <col min="3094" max="3094" width="4.109375" style="176" customWidth="1"/>
    <col min="3095" max="3095" width="1.109375" style="176" customWidth="1"/>
    <col min="3096" max="3096" width="7.6640625" style="176" customWidth="1"/>
    <col min="3097" max="3097" width="6.109375" style="176" customWidth="1"/>
    <col min="3098" max="3098" width="2.6640625" style="176" customWidth="1"/>
    <col min="3099" max="3328" width="6.88671875" style="176"/>
    <col min="3329" max="3329" width="2.33203125" style="176" customWidth="1"/>
    <col min="3330" max="3330" width="1.109375" style="176" customWidth="1"/>
    <col min="3331" max="3331" width="4.5546875" style="176" customWidth="1"/>
    <col min="3332" max="3332" width="1.109375" style="176" customWidth="1"/>
    <col min="3333" max="3333" width="6.88671875" style="176" customWidth="1"/>
    <col min="3334" max="3334" width="8.109375" style="176" customWidth="1"/>
    <col min="3335" max="3335" width="17" style="176" customWidth="1"/>
    <col min="3336" max="3336" width="1.109375" style="176" customWidth="1"/>
    <col min="3337" max="3337" width="16" style="176" customWidth="1"/>
    <col min="3338" max="3338" width="12.5546875" style="176" customWidth="1"/>
    <col min="3339" max="3339" width="1.109375" style="176" customWidth="1"/>
    <col min="3340" max="3340" width="6.88671875" style="176" customWidth="1"/>
    <col min="3341" max="3341" width="12.5546875" style="176" customWidth="1"/>
    <col min="3342" max="3342" width="5.6640625" style="176" customWidth="1"/>
    <col min="3343" max="3343" width="1.109375" style="176" customWidth="1"/>
    <col min="3344" max="3345" width="12.5546875" style="176" customWidth="1"/>
    <col min="3346" max="3346" width="11.44140625" style="176" customWidth="1"/>
    <col min="3347" max="3347" width="7.6640625" style="176" customWidth="1"/>
    <col min="3348" max="3348" width="6.88671875" style="176" customWidth="1"/>
    <col min="3349" max="3349" width="6.109375" style="176" customWidth="1"/>
    <col min="3350" max="3350" width="4.109375" style="176" customWidth="1"/>
    <col min="3351" max="3351" width="1.109375" style="176" customWidth="1"/>
    <col min="3352" max="3352" width="7.6640625" style="176" customWidth="1"/>
    <col min="3353" max="3353" width="6.109375" style="176" customWidth="1"/>
    <col min="3354" max="3354" width="2.6640625" style="176" customWidth="1"/>
    <col min="3355" max="3584" width="6.88671875" style="176"/>
    <col min="3585" max="3585" width="2.33203125" style="176" customWidth="1"/>
    <col min="3586" max="3586" width="1.109375" style="176" customWidth="1"/>
    <col min="3587" max="3587" width="4.5546875" style="176" customWidth="1"/>
    <col min="3588" max="3588" width="1.109375" style="176" customWidth="1"/>
    <col min="3589" max="3589" width="6.88671875" style="176" customWidth="1"/>
    <col min="3590" max="3590" width="8.109375" style="176" customWidth="1"/>
    <col min="3591" max="3591" width="17" style="176" customWidth="1"/>
    <col min="3592" max="3592" width="1.109375" style="176" customWidth="1"/>
    <col min="3593" max="3593" width="16" style="176" customWidth="1"/>
    <col min="3594" max="3594" width="12.5546875" style="176" customWidth="1"/>
    <col min="3595" max="3595" width="1.109375" style="176" customWidth="1"/>
    <col min="3596" max="3596" width="6.88671875" style="176" customWidth="1"/>
    <col min="3597" max="3597" width="12.5546875" style="176" customWidth="1"/>
    <col min="3598" max="3598" width="5.6640625" style="176" customWidth="1"/>
    <col min="3599" max="3599" width="1.109375" style="176" customWidth="1"/>
    <col min="3600" max="3601" width="12.5546875" style="176" customWidth="1"/>
    <col min="3602" max="3602" width="11.44140625" style="176" customWidth="1"/>
    <col min="3603" max="3603" width="7.6640625" style="176" customWidth="1"/>
    <col min="3604" max="3604" width="6.88671875" style="176" customWidth="1"/>
    <col min="3605" max="3605" width="6.109375" style="176" customWidth="1"/>
    <col min="3606" max="3606" width="4.109375" style="176" customWidth="1"/>
    <col min="3607" max="3607" width="1.109375" style="176" customWidth="1"/>
    <col min="3608" max="3608" width="7.6640625" style="176" customWidth="1"/>
    <col min="3609" max="3609" width="6.109375" style="176" customWidth="1"/>
    <col min="3610" max="3610" width="2.6640625" style="176" customWidth="1"/>
    <col min="3611" max="3840" width="6.88671875" style="176"/>
    <col min="3841" max="3841" width="2.33203125" style="176" customWidth="1"/>
    <col min="3842" max="3842" width="1.109375" style="176" customWidth="1"/>
    <col min="3843" max="3843" width="4.5546875" style="176" customWidth="1"/>
    <col min="3844" max="3844" width="1.109375" style="176" customWidth="1"/>
    <col min="3845" max="3845" width="6.88671875" style="176" customWidth="1"/>
    <col min="3846" max="3846" width="8.109375" style="176" customWidth="1"/>
    <col min="3847" max="3847" width="17" style="176" customWidth="1"/>
    <col min="3848" max="3848" width="1.109375" style="176" customWidth="1"/>
    <col min="3849" max="3849" width="16" style="176" customWidth="1"/>
    <col min="3850" max="3850" width="12.5546875" style="176" customWidth="1"/>
    <col min="3851" max="3851" width="1.109375" style="176" customWidth="1"/>
    <col min="3852" max="3852" width="6.88671875" style="176" customWidth="1"/>
    <col min="3853" max="3853" width="12.5546875" style="176" customWidth="1"/>
    <col min="3854" max="3854" width="5.6640625" style="176" customWidth="1"/>
    <col min="3855" max="3855" width="1.109375" style="176" customWidth="1"/>
    <col min="3856" max="3857" width="12.5546875" style="176" customWidth="1"/>
    <col min="3858" max="3858" width="11.44140625" style="176" customWidth="1"/>
    <col min="3859" max="3859" width="7.6640625" style="176" customWidth="1"/>
    <col min="3860" max="3860" width="6.88671875" style="176" customWidth="1"/>
    <col min="3861" max="3861" width="6.109375" style="176" customWidth="1"/>
    <col min="3862" max="3862" width="4.109375" style="176" customWidth="1"/>
    <col min="3863" max="3863" width="1.109375" style="176" customWidth="1"/>
    <col min="3864" max="3864" width="7.6640625" style="176" customWidth="1"/>
    <col min="3865" max="3865" width="6.109375" style="176" customWidth="1"/>
    <col min="3866" max="3866" width="2.6640625" style="176" customWidth="1"/>
    <col min="3867" max="4096" width="6.88671875" style="176"/>
    <col min="4097" max="4097" width="2.33203125" style="176" customWidth="1"/>
    <col min="4098" max="4098" width="1.109375" style="176" customWidth="1"/>
    <col min="4099" max="4099" width="4.5546875" style="176" customWidth="1"/>
    <col min="4100" max="4100" width="1.109375" style="176" customWidth="1"/>
    <col min="4101" max="4101" width="6.88671875" style="176" customWidth="1"/>
    <col min="4102" max="4102" width="8.109375" style="176" customWidth="1"/>
    <col min="4103" max="4103" width="17" style="176" customWidth="1"/>
    <col min="4104" max="4104" width="1.109375" style="176" customWidth="1"/>
    <col min="4105" max="4105" width="16" style="176" customWidth="1"/>
    <col min="4106" max="4106" width="12.5546875" style="176" customWidth="1"/>
    <col min="4107" max="4107" width="1.109375" style="176" customWidth="1"/>
    <col min="4108" max="4108" width="6.88671875" style="176" customWidth="1"/>
    <col min="4109" max="4109" width="12.5546875" style="176" customWidth="1"/>
    <col min="4110" max="4110" width="5.6640625" style="176" customWidth="1"/>
    <col min="4111" max="4111" width="1.109375" style="176" customWidth="1"/>
    <col min="4112" max="4113" width="12.5546875" style="176" customWidth="1"/>
    <col min="4114" max="4114" width="11.44140625" style="176" customWidth="1"/>
    <col min="4115" max="4115" width="7.6640625" style="176" customWidth="1"/>
    <col min="4116" max="4116" width="6.88671875" style="176" customWidth="1"/>
    <col min="4117" max="4117" width="6.109375" style="176" customWidth="1"/>
    <col min="4118" max="4118" width="4.109375" style="176" customWidth="1"/>
    <col min="4119" max="4119" width="1.109375" style="176" customWidth="1"/>
    <col min="4120" max="4120" width="7.6640625" style="176" customWidth="1"/>
    <col min="4121" max="4121" width="6.109375" style="176" customWidth="1"/>
    <col min="4122" max="4122" width="2.6640625" style="176" customWidth="1"/>
    <col min="4123" max="4352" width="6.88671875" style="176"/>
    <col min="4353" max="4353" width="2.33203125" style="176" customWidth="1"/>
    <col min="4354" max="4354" width="1.109375" style="176" customWidth="1"/>
    <col min="4355" max="4355" width="4.5546875" style="176" customWidth="1"/>
    <col min="4356" max="4356" width="1.109375" style="176" customWidth="1"/>
    <col min="4357" max="4357" width="6.88671875" style="176" customWidth="1"/>
    <col min="4358" max="4358" width="8.109375" style="176" customWidth="1"/>
    <col min="4359" max="4359" width="17" style="176" customWidth="1"/>
    <col min="4360" max="4360" width="1.109375" style="176" customWidth="1"/>
    <col min="4361" max="4361" width="16" style="176" customWidth="1"/>
    <col min="4362" max="4362" width="12.5546875" style="176" customWidth="1"/>
    <col min="4363" max="4363" width="1.109375" style="176" customWidth="1"/>
    <col min="4364" max="4364" width="6.88671875" style="176" customWidth="1"/>
    <col min="4365" max="4365" width="12.5546875" style="176" customWidth="1"/>
    <col min="4366" max="4366" width="5.6640625" style="176" customWidth="1"/>
    <col min="4367" max="4367" width="1.109375" style="176" customWidth="1"/>
    <col min="4368" max="4369" width="12.5546875" style="176" customWidth="1"/>
    <col min="4370" max="4370" width="11.44140625" style="176" customWidth="1"/>
    <col min="4371" max="4371" width="7.6640625" style="176" customWidth="1"/>
    <col min="4372" max="4372" width="6.88671875" style="176" customWidth="1"/>
    <col min="4373" max="4373" width="6.109375" style="176" customWidth="1"/>
    <col min="4374" max="4374" width="4.109375" style="176" customWidth="1"/>
    <col min="4375" max="4375" width="1.109375" style="176" customWidth="1"/>
    <col min="4376" max="4376" width="7.6640625" style="176" customWidth="1"/>
    <col min="4377" max="4377" width="6.109375" style="176" customWidth="1"/>
    <col min="4378" max="4378" width="2.6640625" style="176" customWidth="1"/>
    <col min="4379" max="4608" width="6.88671875" style="176"/>
    <col min="4609" max="4609" width="2.33203125" style="176" customWidth="1"/>
    <col min="4610" max="4610" width="1.109375" style="176" customWidth="1"/>
    <col min="4611" max="4611" width="4.5546875" style="176" customWidth="1"/>
    <col min="4612" max="4612" width="1.109375" style="176" customWidth="1"/>
    <col min="4613" max="4613" width="6.88671875" style="176" customWidth="1"/>
    <col min="4614" max="4614" width="8.109375" style="176" customWidth="1"/>
    <col min="4615" max="4615" width="17" style="176" customWidth="1"/>
    <col min="4616" max="4616" width="1.109375" style="176" customWidth="1"/>
    <col min="4617" max="4617" width="16" style="176" customWidth="1"/>
    <col min="4618" max="4618" width="12.5546875" style="176" customWidth="1"/>
    <col min="4619" max="4619" width="1.109375" style="176" customWidth="1"/>
    <col min="4620" max="4620" width="6.88671875" style="176" customWidth="1"/>
    <col min="4621" max="4621" width="12.5546875" style="176" customWidth="1"/>
    <col min="4622" max="4622" width="5.6640625" style="176" customWidth="1"/>
    <col min="4623" max="4623" width="1.109375" style="176" customWidth="1"/>
    <col min="4624" max="4625" width="12.5546875" style="176" customWidth="1"/>
    <col min="4626" max="4626" width="11.44140625" style="176" customWidth="1"/>
    <col min="4627" max="4627" width="7.6640625" style="176" customWidth="1"/>
    <col min="4628" max="4628" width="6.88671875" style="176" customWidth="1"/>
    <col min="4629" max="4629" width="6.109375" style="176" customWidth="1"/>
    <col min="4630" max="4630" width="4.109375" style="176" customWidth="1"/>
    <col min="4631" max="4631" width="1.109375" style="176" customWidth="1"/>
    <col min="4632" max="4632" width="7.6640625" style="176" customWidth="1"/>
    <col min="4633" max="4633" width="6.109375" style="176" customWidth="1"/>
    <col min="4634" max="4634" width="2.6640625" style="176" customWidth="1"/>
    <col min="4635" max="4864" width="6.88671875" style="176"/>
    <col min="4865" max="4865" width="2.33203125" style="176" customWidth="1"/>
    <col min="4866" max="4866" width="1.109375" style="176" customWidth="1"/>
    <col min="4867" max="4867" width="4.5546875" style="176" customWidth="1"/>
    <col min="4868" max="4868" width="1.109375" style="176" customWidth="1"/>
    <col min="4869" max="4869" width="6.88671875" style="176" customWidth="1"/>
    <col min="4870" max="4870" width="8.109375" style="176" customWidth="1"/>
    <col min="4871" max="4871" width="17" style="176" customWidth="1"/>
    <col min="4872" max="4872" width="1.109375" style="176" customWidth="1"/>
    <col min="4873" max="4873" width="16" style="176" customWidth="1"/>
    <col min="4874" max="4874" width="12.5546875" style="176" customWidth="1"/>
    <col min="4875" max="4875" width="1.109375" style="176" customWidth="1"/>
    <col min="4876" max="4876" width="6.88671875" style="176" customWidth="1"/>
    <col min="4877" max="4877" width="12.5546875" style="176" customWidth="1"/>
    <col min="4878" max="4878" width="5.6640625" style="176" customWidth="1"/>
    <col min="4879" max="4879" width="1.109375" style="176" customWidth="1"/>
    <col min="4880" max="4881" width="12.5546875" style="176" customWidth="1"/>
    <col min="4882" max="4882" width="11.44140625" style="176" customWidth="1"/>
    <col min="4883" max="4883" width="7.6640625" style="176" customWidth="1"/>
    <col min="4884" max="4884" width="6.88671875" style="176" customWidth="1"/>
    <col min="4885" max="4885" width="6.109375" style="176" customWidth="1"/>
    <col min="4886" max="4886" width="4.109375" style="176" customWidth="1"/>
    <col min="4887" max="4887" width="1.109375" style="176" customWidth="1"/>
    <col min="4888" max="4888" width="7.6640625" style="176" customWidth="1"/>
    <col min="4889" max="4889" width="6.109375" style="176" customWidth="1"/>
    <col min="4890" max="4890" width="2.6640625" style="176" customWidth="1"/>
    <col min="4891" max="5120" width="6.88671875" style="176"/>
    <col min="5121" max="5121" width="2.33203125" style="176" customWidth="1"/>
    <col min="5122" max="5122" width="1.109375" style="176" customWidth="1"/>
    <col min="5123" max="5123" width="4.5546875" style="176" customWidth="1"/>
    <col min="5124" max="5124" width="1.109375" style="176" customWidth="1"/>
    <col min="5125" max="5125" width="6.88671875" style="176" customWidth="1"/>
    <col min="5126" max="5126" width="8.109375" style="176" customWidth="1"/>
    <col min="5127" max="5127" width="17" style="176" customWidth="1"/>
    <col min="5128" max="5128" width="1.109375" style="176" customWidth="1"/>
    <col min="5129" max="5129" width="16" style="176" customWidth="1"/>
    <col min="5130" max="5130" width="12.5546875" style="176" customWidth="1"/>
    <col min="5131" max="5131" width="1.109375" style="176" customWidth="1"/>
    <col min="5132" max="5132" width="6.88671875" style="176" customWidth="1"/>
    <col min="5133" max="5133" width="12.5546875" style="176" customWidth="1"/>
    <col min="5134" max="5134" width="5.6640625" style="176" customWidth="1"/>
    <col min="5135" max="5135" width="1.109375" style="176" customWidth="1"/>
    <col min="5136" max="5137" width="12.5546875" style="176" customWidth="1"/>
    <col min="5138" max="5138" width="11.44140625" style="176" customWidth="1"/>
    <col min="5139" max="5139" width="7.6640625" style="176" customWidth="1"/>
    <col min="5140" max="5140" width="6.88671875" style="176" customWidth="1"/>
    <col min="5141" max="5141" width="6.109375" style="176" customWidth="1"/>
    <col min="5142" max="5142" width="4.109375" style="176" customWidth="1"/>
    <col min="5143" max="5143" width="1.109375" style="176" customWidth="1"/>
    <col min="5144" max="5144" width="7.6640625" style="176" customWidth="1"/>
    <col min="5145" max="5145" width="6.109375" style="176" customWidth="1"/>
    <col min="5146" max="5146" width="2.6640625" style="176" customWidth="1"/>
    <col min="5147" max="5376" width="6.88671875" style="176"/>
    <col min="5377" max="5377" width="2.33203125" style="176" customWidth="1"/>
    <col min="5378" max="5378" width="1.109375" style="176" customWidth="1"/>
    <col min="5379" max="5379" width="4.5546875" style="176" customWidth="1"/>
    <col min="5380" max="5380" width="1.109375" style="176" customWidth="1"/>
    <col min="5381" max="5381" width="6.88671875" style="176" customWidth="1"/>
    <col min="5382" max="5382" width="8.109375" style="176" customWidth="1"/>
    <col min="5383" max="5383" width="17" style="176" customWidth="1"/>
    <col min="5384" max="5384" width="1.109375" style="176" customWidth="1"/>
    <col min="5385" max="5385" width="16" style="176" customWidth="1"/>
    <col min="5386" max="5386" width="12.5546875" style="176" customWidth="1"/>
    <col min="5387" max="5387" width="1.109375" style="176" customWidth="1"/>
    <col min="5388" max="5388" width="6.88671875" style="176" customWidth="1"/>
    <col min="5389" max="5389" width="12.5546875" style="176" customWidth="1"/>
    <col min="5390" max="5390" width="5.6640625" style="176" customWidth="1"/>
    <col min="5391" max="5391" width="1.109375" style="176" customWidth="1"/>
    <col min="5392" max="5393" width="12.5546875" style="176" customWidth="1"/>
    <col min="5394" max="5394" width="11.44140625" style="176" customWidth="1"/>
    <col min="5395" max="5395" width="7.6640625" style="176" customWidth="1"/>
    <col min="5396" max="5396" width="6.88671875" style="176" customWidth="1"/>
    <col min="5397" max="5397" width="6.109375" style="176" customWidth="1"/>
    <col min="5398" max="5398" width="4.109375" style="176" customWidth="1"/>
    <col min="5399" max="5399" width="1.109375" style="176" customWidth="1"/>
    <col min="5400" max="5400" width="7.6640625" style="176" customWidth="1"/>
    <col min="5401" max="5401" width="6.109375" style="176" customWidth="1"/>
    <col min="5402" max="5402" width="2.6640625" style="176" customWidth="1"/>
    <col min="5403" max="5632" width="6.88671875" style="176"/>
    <col min="5633" max="5633" width="2.33203125" style="176" customWidth="1"/>
    <col min="5634" max="5634" width="1.109375" style="176" customWidth="1"/>
    <col min="5635" max="5635" width="4.5546875" style="176" customWidth="1"/>
    <col min="5636" max="5636" width="1.109375" style="176" customWidth="1"/>
    <col min="5637" max="5637" width="6.88671875" style="176" customWidth="1"/>
    <col min="5638" max="5638" width="8.109375" style="176" customWidth="1"/>
    <col min="5639" max="5639" width="17" style="176" customWidth="1"/>
    <col min="5640" max="5640" width="1.109375" style="176" customWidth="1"/>
    <col min="5641" max="5641" width="16" style="176" customWidth="1"/>
    <col min="5642" max="5642" width="12.5546875" style="176" customWidth="1"/>
    <col min="5643" max="5643" width="1.109375" style="176" customWidth="1"/>
    <col min="5644" max="5644" width="6.88671875" style="176" customWidth="1"/>
    <col min="5645" max="5645" width="12.5546875" style="176" customWidth="1"/>
    <col min="5646" max="5646" width="5.6640625" style="176" customWidth="1"/>
    <col min="5647" max="5647" width="1.109375" style="176" customWidth="1"/>
    <col min="5648" max="5649" width="12.5546875" style="176" customWidth="1"/>
    <col min="5650" max="5650" width="11.44140625" style="176" customWidth="1"/>
    <col min="5651" max="5651" width="7.6640625" style="176" customWidth="1"/>
    <col min="5652" max="5652" width="6.88671875" style="176" customWidth="1"/>
    <col min="5653" max="5653" width="6.109375" style="176" customWidth="1"/>
    <col min="5654" max="5654" width="4.109375" style="176" customWidth="1"/>
    <col min="5655" max="5655" width="1.109375" style="176" customWidth="1"/>
    <col min="5656" max="5656" width="7.6640625" style="176" customWidth="1"/>
    <col min="5657" max="5657" width="6.109375" style="176" customWidth="1"/>
    <col min="5658" max="5658" width="2.6640625" style="176" customWidth="1"/>
    <col min="5659" max="5888" width="6.88671875" style="176"/>
    <col min="5889" max="5889" width="2.33203125" style="176" customWidth="1"/>
    <col min="5890" max="5890" width="1.109375" style="176" customWidth="1"/>
    <col min="5891" max="5891" width="4.5546875" style="176" customWidth="1"/>
    <col min="5892" max="5892" width="1.109375" style="176" customWidth="1"/>
    <col min="5893" max="5893" width="6.88671875" style="176" customWidth="1"/>
    <col min="5894" max="5894" width="8.109375" style="176" customWidth="1"/>
    <col min="5895" max="5895" width="17" style="176" customWidth="1"/>
    <col min="5896" max="5896" width="1.109375" style="176" customWidth="1"/>
    <col min="5897" max="5897" width="16" style="176" customWidth="1"/>
    <col min="5898" max="5898" width="12.5546875" style="176" customWidth="1"/>
    <col min="5899" max="5899" width="1.109375" style="176" customWidth="1"/>
    <col min="5900" max="5900" width="6.88671875" style="176" customWidth="1"/>
    <col min="5901" max="5901" width="12.5546875" style="176" customWidth="1"/>
    <col min="5902" max="5902" width="5.6640625" style="176" customWidth="1"/>
    <col min="5903" max="5903" width="1.109375" style="176" customWidth="1"/>
    <col min="5904" max="5905" width="12.5546875" style="176" customWidth="1"/>
    <col min="5906" max="5906" width="11.44140625" style="176" customWidth="1"/>
    <col min="5907" max="5907" width="7.6640625" style="176" customWidth="1"/>
    <col min="5908" max="5908" width="6.88671875" style="176" customWidth="1"/>
    <col min="5909" max="5909" width="6.109375" style="176" customWidth="1"/>
    <col min="5910" max="5910" width="4.109375" style="176" customWidth="1"/>
    <col min="5911" max="5911" width="1.109375" style="176" customWidth="1"/>
    <col min="5912" max="5912" width="7.6640625" style="176" customWidth="1"/>
    <col min="5913" max="5913" width="6.109375" style="176" customWidth="1"/>
    <col min="5914" max="5914" width="2.6640625" style="176" customWidth="1"/>
    <col min="5915" max="6144" width="6.88671875" style="176"/>
    <col min="6145" max="6145" width="2.33203125" style="176" customWidth="1"/>
    <col min="6146" max="6146" width="1.109375" style="176" customWidth="1"/>
    <col min="6147" max="6147" width="4.5546875" style="176" customWidth="1"/>
    <col min="6148" max="6148" width="1.109375" style="176" customWidth="1"/>
    <col min="6149" max="6149" width="6.88671875" style="176" customWidth="1"/>
    <col min="6150" max="6150" width="8.109375" style="176" customWidth="1"/>
    <col min="6151" max="6151" width="17" style="176" customWidth="1"/>
    <col min="6152" max="6152" width="1.109375" style="176" customWidth="1"/>
    <col min="6153" max="6153" width="16" style="176" customWidth="1"/>
    <col min="6154" max="6154" width="12.5546875" style="176" customWidth="1"/>
    <col min="6155" max="6155" width="1.109375" style="176" customWidth="1"/>
    <col min="6156" max="6156" width="6.88671875" style="176" customWidth="1"/>
    <col min="6157" max="6157" width="12.5546875" style="176" customWidth="1"/>
    <col min="6158" max="6158" width="5.6640625" style="176" customWidth="1"/>
    <col min="6159" max="6159" width="1.109375" style="176" customWidth="1"/>
    <col min="6160" max="6161" width="12.5546875" style="176" customWidth="1"/>
    <col min="6162" max="6162" width="11.44140625" style="176" customWidth="1"/>
    <col min="6163" max="6163" width="7.6640625" style="176" customWidth="1"/>
    <col min="6164" max="6164" width="6.88671875" style="176" customWidth="1"/>
    <col min="6165" max="6165" width="6.109375" style="176" customWidth="1"/>
    <col min="6166" max="6166" width="4.109375" style="176" customWidth="1"/>
    <col min="6167" max="6167" width="1.109375" style="176" customWidth="1"/>
    <col min="6168" max="6168" width="7.6640625" style="176" customWidth="1"/>
    <col min="6169" max="6169" width="6.109375" style="176" customWidth="1"/>
    <col min="6170" max="6170" width="2.6640625" style="176" customWidth="1"/>
    <col min="6171" max="6400" width="6.88671875" style="176"/>
    <col min="6401" max="6401" width="2.33203125" style="176" customWidth="1"/>
    <col min="6402" max="6402" width="1.109375" style="176" customWidth="1"/>
    <col min="6403" max="6403" width="4.5546875" style="176" customWidth="1"/>
    <col min="6404" max="6404" width="1.109375" style="176" customWidth="1"/>
    <col min="6405" max="6405" width="6.88671875" style="176" customWidth="1"/>
    <col min="6406" max="6406" width="8.109375" style="176" customWidth="1"/>
    <col min="6407" max="6407" width="17" style="176" customWidth="1"/>
    <col min="6408" max="6408" width="1.109375" style="176" customWidth="1"/>
    <col min="6409" max="6409" width="16" style="176" customWidth="1"/>
    <col min="6410" max="6410" width="12.5546875" style="176" customWidth="1"/>
    <col min="6411" max="6411" width="1.109375" style="176" customWidth="1"/>
    <col min="6412" max="6412" width="6.88671875" style="176" customWidth="1"/>
    <col min="6413" max="6413" width="12.5546875" style="176" customWidth="1"/>
    <col min="6414" max="6414" width="5.6640625" style="176" customWidth="1"/>
    <col min="6415" max="6415" width="1.109375" style="176" customWidth="1"/>
    <col min="6416" max="6417" width="12.5546875" style="176" customWidth="1"/>
    <col min="6418" max="6418" width="11.44140625" style="176" customWidth="1"/>
    <col min="6419" max="6419" width="7.6640625" style="176" customWidth="1"/>
    <col min="6420" max="6420" width="6.88671875" style="176" customWidth="1"/>
    <col min="6421" max="6421" width="6.109375" style="176" customWidth="1"/>
    <col min="6422" max="6422" width="4.109375" style="176" customWidth="1"/>
    <col min="6423" max="6423" width="1.109375" style="176" customWidth="1"/>
    <col min="6424" max="6424" width="7.6640625" style="176" customWidth="1"/>
    <col min="6425" max="6425" width="6.109375" style="176" customWidth="1"/>
    <col min="6426" max="6426" width="2.6640625" style="176" customWidth="1"/>
    <col min="6427" max="6656" width="6.88671875" style="176"/>
    <col min="6657" max="6657" width="2.33203125" style="176" customWidth="1"/>
    <col min="6658" max="6658" width="1.109375" style="176" customWidth="1"/>
    <col min="6659" max="6659" width="4.5546875" style="176" customWidth="1"/>
    <col min="6660" max="6660" width="1.109375" style="176" customWidth="1"/>
    <col min="6661" max="6661" width="6.88671875" style="176" customWidth="1"/>
    <col min="6662" max="6662" width="8.109375" style="176" customWidth="1"/>
    <col min="6663" max="6663" width="17" style="176" customWidth="1"/>
    <col min="6664" max="6664" width="1.109375" style="176" customWidth="1"/>
    <col min="6665" max="6665" width="16" style="176" customWidth="1"/>
    <col min="6666" max="6666" width="12.5546875" style="176" customWidth="1"/>
    <col min="6667" max="6667" width="1.109375" style="176" customWidth="1"/>
    <col min="6668" max="6668" width="6.88671875" style="176" customWidth="1"/>
    <col min="6669" max="6669" width="12.5546875" style="176" customWidth="1"/>
    <col min="6670" max="6670" width="5.6640625" style="176" customWidth="1"/>
    <col min="6671" max="6671" width="1.109375" style="176" customWidth="1"/>
    <col min="6672" max="6673" width="12.5546875" style="176" customWidth="1"/>
    <col min="6674" max="6674" width="11.44140625" style="176" customWidth="1"/>
    <col min="6675" max="6675" width="7.6640625" style="176" customWidth="1"/>
    <col min="6676" max="6676" width="6.88671875" style="176" customWidth="1"/>
    <col min="6677" max="6677" width="6.109375" style="176" customWidth="1"/>
    <col min="6678" max="6678" width="4.109375" style="176" customWidth="1"/>
    <col min="6679" max="6679" width="1.109375" style="176" customWidth="1"/>
    <col min="6680" max="6680" width="7.6640625" style="176" customWidth="1"/>
    <col min="6681" max="6681" width="6.109375" style="176" customWidth="1"/>
    <col min="6682" max="6682" width="2.6640625" style="176" customWidth="1"/>
    <col min="6683" max="6912" width="6.88671875" style="176"/>
    <col min="6913" max="6913" width="2.33203125" style="176" customWidth="1"/>
    <col min="6914" max="6914" width="1.109375" style="176" customWidth="1"/>
    <col min="6915" max="6915" width="4.5546875" style="176" customWidth="1"/>
    <col min="6916" max="6916" width="1.109375" style="176" customWidth="1"/>
    <col min="6917" max="6917" width="6.88671875" style="176" customWidth="1"/>
    <col min="6918" max="6918" width="8.109375" style="176" customWidth="1"/>
    <col min="6919" max="6919" width="17" style="176" customWidth="1"/>
    <col min="6920" max="6920" width="1.109375" style="176" customWidth="1"/>
    <col min="6921" max="6921" width="16" style="176" customWidth="1"/>
    <col min="6922" max="6922" width="12.5546875" style="176" customWidth="1"/>
    <col min="6923" max="6923" width="1.109375" style="176" customWidth="1"/>
    <col min="6924" max="6924" width="6.88671875" style="176" customWidth="1"/>
    <col min="6925" max="6925" width="12.5546875" style="176" customWidth="1"/>
    <col min="6926" max="6926" width="5.6640625" style="176" customWidth="1"/>
    <col min="6927" max="6927" width="1.109375" style="176" customWidth="1"/>
    <col min="6928" max="6929" width="12.5546875" style="176" customWidth="1"/>
    <col min="6930" max="6930" width="11.44140625" style="176" customWidth="1"/>
    <col min="6931" max="6931" width="7.6640625" style="176" customWidth="1"/>
    <col min="6932" max="6932" width="6.88671875" style="176" customWidth="1"/>
    <col min="6933" max="6933" width="6.109375" style="176" customWidth="1"/>
    <col min="6934" max="6934" width="4.109375" style="176" customWidth="1"/>
    <col min="6935" max="6935" width="1.109375" style="176" customWidth="1"/>
    <col min="6936" max="6936" width="7.6640625" style="176" customWidth="1"/>
    <col min="6937" max="6937" width="6.109375" style="176" customWidth="1"/>
    <col min="6938" max="6938" width="2.6640625" style="176" customWidth="1"/>
    <col min="6939" max="7168" width="6.88671875" style="176"/>
    <col min="7169" max="7169" width="2.33203125" style="176" customWidth="1"/>
    <col min="7170" max="7170" width="1.109375" style="176" customWidth="1"/>
    <col min="7171" max="7171" width="4.5546875" style="176" customWidth="1"/>
    <col min="7172" max="7172" width="1.109375" style="176" customWidth="1"/>
    <col min="7173" max="7173" width="6.88671875" style="176" customWidth="1"/>
    <col min="7174" max="7174" width="8.109375" style="176" customWidth="1"/>
    <col min="7175" max="7175" width="17" style="176" customWidth="1"/>
    <col min="7176" max="7176" width="1.109375" style="176" customWidth="1"/>
    <col min="7177" max="7177" width="16" style="176" customWidth="1"/>
    <col min="7178" max="7178" width="12.5546875" style="176" customWidth="1"/>
    <col min="7179" max="7179" width="1.109375" style="176" customWidth="1"/>
    <col min="7180" max="7180" width="6.88671875" style="176" customWidth="1"/>
    <col min="7181" max="7181" width="12.5546875" style="176" customWidth="1"/>
    <col min="7182" max="7182" width="5.6640625" style="176" customWidth="1"/>
    <col min="7183" max="7183" width="1.109375" style="176" customWidth="1"/>
    <col min="7184" max="7185" width="12.5546875" style="176" customWidth="1"/>
    <col min="7186" max="7186" width="11.44140625" style="176" customWidth="1"/>
    <col min="7187" max="7187" width="7.6640625" style="176" customWidth="1"/>
    <col min="7188" max="7188" width="6.88671875" style="176" customWidth="1"/>
    <col min="7189" max="7189" width="6.109375" style="176" customWidth="1"/>
    <col min="7190" max="7190" width="4.109375" style="176" customWidth="1"/>
    <col min="7191" max="7191" width="1.109375" style="176" customWidth="1"/>
    <col min="7192" max="7192" width="7.6640625" style="176" customWidth="1"/>
    <col min="7193" max="7193" width="6.109375" style="176" customWidth="1"/>
    <col min="7194" max="7194" width="2.6640625" style="176" customWidth="1"/>
    <col min="7195" max="7424" width="6.88671875" style="176"/>
    <col min="7425" max="7425" width="2.33203125" style="176" customWidth="1"/>
    <col min="7426" max="7426" width="1.109375" style="176" customWidth="1"/>
    <col min="7427" max="7427" width="4.5546875" style="176" customWidth="1"/>
    <col min="7428" max="7428" width="1.109375" style="176" customWidth="1"/>
    <col min="7429" max="7429" width="6.88671875" style="176" customWidth="1"/>
    <col min="7430" max="7430" width="8.109375" style="176" customWidth="1"/>
    <col min="7431" max="7431" width="17" style="176" customWidth="1"/>
    <col min="7432" max="7432" width="1.109375" style="176" customWidth="1"/>
    <col min="7433" max="7433" width="16" style="176" customWidth="1"/>
    <col min="7434" max="7434" width="12.5546875" style="176" customWidth="1"/>
    <col min="7435" max="7435" width="1.109375" style="176" customWidth="1"/>
    <col min="7436" max="7436" width="6.88671875" style="176" customWidth="1"/>
    <col min="7437" max="7437" width="12.5546875" style="176" customWidth="1"/>
    <col min="7438" max="7438" width="5.6640625" style="176" customWidth="1"/>
    <col min="7439" max="7439" width="1.109375" style="176" customWidth="1"/>
    <col min="7440" max="7441" width="12.5546875" style="176" customWidth="1"/>
    <col min="7442" max="7442" width="11.44140625" style="176" customWidth="1"/>
    <col min="7443" max="7443" width="7.6640625" style="176" customWidth="1"/>
    <col min="7444" max="7444" width="6.88671875" style="176" customWidth="1"/>
    <col min="7445" max="7445" width="6.109375" style="176" customWidth="1"/>
    <col min="7446" max="7446" width="4.109375" style="176" customWidth="1"/>
    <col min="7447" max="7447" width="1.109375" style="176" customWidth="1"/>
    <col min="7448" max="7448" width="7.6640625" style="176" customWidth="1"/>
    <col min="7449" max="7449" width="6.109375" style="176" customWidth="1"/>
    <col min="7450" max="7450" width="2.6640625" style="176" customWidth="1"/>
    <col min="7451" max="7680" width="6.88671875" style="176"/>
    <col min="7681" max="7681" width="2.33203125" style="176" customWidth="1"/>
    <col min="7682" max="7682" width="1.109375" style="176" customWidth="1"/>
    <col min="7683" max="7683" width="4.5546875" style="176" customWidth="1"/>
    <col min="7684" max="7684" width="1.109375" style="176" customWidth="1"/>
    <col min="7685" max="7685" width="6.88671875" style="176" customWidth="1"/>
    <col min="7686" max="7686" width="8.109375" style="176" customWidth="1"/>
    <col min="7687" max="7687" width="17" style="176" customWidth="1"/>
    <col min="7688" max="7688" width="1.109375" style="176" customWidth="1"/>
    <col min="7689" max="7689" width="16" style="176" customWidth="1"/>
    <col min="7690" max="7690" width="12.5546875" style="176" customWidth="1"/>
    <col min="7691" max="7691" width="1.109375" style="176" customWidth="1"/>
    <col min="7692" max="7692" width="6.88671875" style="176" customWidth="1"/>
    <col min="7693" max="7693" width="12.5546875" style="176" customWidth="1"/>
    <col min="7694" max="7694" width="5.6640625" style="176" customWidth="1"/>
    <col min="7695" max="7695" width="1.109375" style="176" customWidth="1"/>
    <col min="7696" max="7697" width="12.5546875" style="176" customWidth="1"/>
    <col min="7698" max="7698" width="11.44140625" style="176" customWidth="1"/>
    <col min="7699" max="7699" width="7.6640625" style="176" customWidth="1"/>
    <col min="7700" max="7700" width="6.88671875" style="176" customWidth="1"/>
    <col min="7701" max="7701" width="6.109375" style="176" customWidth="1"/>
    <col min="7702" max="7702" width="4.109375" style="176" customWidth="1"/>
    <col min="7703" max="7703" width="1.109375" style="176" customWidth="1"/>
    <col min="7704" max="7704" width="7.6640625" style="176" customWidth="1"/>
    <col min="7705" max="7705" width="6.109375" style="176" customWidth="1"/>
    <col min="7706" max="7706" width="2.6640625" style="176" customWidth="1"/>
    <col min="7707" max="7936" width="6.88671875" style="176"/>
    <col min="7937" max="7937" width="2.33203125" style="176" customWidth="1"/>
    <col min="7938" max="7938" width="1.109375" style="176" customWidth="1"/>
    <col min="7939" max="7939" width="4.5546875" style="176" customWidth="1"/>
    <col min="7940" max="7940" width="1.109375" style="176" customWidth="1"/>
    <col min="7941" max="7941" width="6.88671875" style="176" customWidth="1"/>
    <col min="7942" max="7942" width="8.109375" style="176" customWidth="1"/>
    <col min="7943" max="7943" width="17" style="176" customWidth="1"/>
    <col min="7944" max="7944" width="1.109375" style="176" customWidth="1"/>
    <col min="7945" max="7945" width="16" style="176" customWidth="1"/>
    <col min="7946" max="7946" width="12.5546875" style="176" customWidth="1"/>
    <col min="7947" max="7947" width="1.109375" style="176" customWidth="1"/>
    <col min="7948" max="7948" width="6.88671875" style="176" customWidth="1"/>
    <col min="7949" max="7949" width="12.5546875" style="176" customWidth="1"/>
    <col min="7950" max="7950" width="5.6640625" style="176" customWidth="1"/>
    <col min="7951" max="7951" width="1.109375" style="176" customWidth="1"/>
    <col min="7952" max="7953" width="12.5546875" style="176" customWidth="1"/>
    <col min="7954" max="7954" width="11.44140625" style="176" customWidth="1"/>
    <col min="7955" max="7955" width="7.6640625" style="176" customWidth="1"/>
    <col min="7956" max="7956" width="6.88671875" style="176" customWidth="1"/>
    <col min="7957" max="7957" width="6.109375" style="176" customWidth="1"/>
    <col min="7958" max="7958" width="4.109375" style="176" customWidth="1"/>
    <col min="7959" max="7959" width="1.109375" style="176" customWidth="1"/>
    <col min="7960" max="7960" width="7.6640625" style="176" customWidth="1"/>
    <col min="7961" max="7961" width="6.109375" style="176" customWidth="1"/>
    <col min="7962" max="7962" width="2.6640625" style="176" customWidth="1"/>
    <col min="7963" max="8192" width="6.88671875" style="176"/>
    <col min="8193" max="8193" width="2.33203125" style="176" customWidth="1"/>
    <col min="8194" max="8194" width="1.109375" style="176" customWidth="1"/>
    <col min="8195" max="8195" width="4.5546875" style="176" customWidth="1"/>
    <col min="8196" max="8196" width="1.109375" style="176" customWidth="1"/>
    <col min="8197" max="8197" width="6.88671875" style="176" customWidth="1"/>
    <col min="8198" max="8198" width="8.109375" style="176" customWidth="1"/>
    <col min="8199" max="8199" width="17" style="176" customWidth="1"/>
    <col min="8200" max="8200" width="1.109375" style="176" customWidth="1"/>
    <col min="8201" max="8201" width="16" style="176" customWidth="1"/>
    <col min="8202" max="8202" width="12.5546875" style="176" customWidth="1"/>
    <col min="8203" max="8203" width="1.109375" style="176" customWidth="1"/>
    <col min="8204" max="8204" width="6.88671875" style="176" customWidth="1"/>
    <col min="8205" max="8205" width="12.5546875" style="176" customWidth="1"/>
    <col min="8206" max="8206" width="5.6640625" style="176" customWidth="1"/>
    <col min="8207" max="8207" width="1.109375" style="176" customWidth="1"/>
    <col min="8208" max="8209" width="12.5546875" style="176" customWidth="1"/>
    <col min="8210" max="8210" width="11.44140625" style="176" customWidth="1"/>
    <col min="8211" max="8211" width="7.6640625" style="176" customWidth="1"/>
    <col min="8212" max="8212" width="6.88671875" style="176" customWidth="1"/>
    <col min="8213" max="8213" width="6.109375" style="176" customWidth="1"/>
    <col min="8214" max="8214" width="4.109375" style="176" customWidth="1"/>
    <col min="8215" max="8215" width="1.109375" style="176" customWidth="1"/>
    <col min="8216" max="8216" width="7.6640625" style="176" customWidth="1"/>
    <col min="8217" max="8217" width="6.109375" style="176" customWidth="1"/>
    <col min="8218" max="8218" width="2.6640625" style="176" customWidth="1"/>
    <col min="8219" max="8448" width="6.88671875" style="176"/>
    <col min="8449" max="8449" width="2.33203125" style="176" customWidth="1"/>
    <col min="8450" max="8450" width="1.109375" style="176" customWidth="1"/>
    <col min="8451" max="8451" width="4.5546875" style="176" customWidth="1"/>
    <col min="8452" max="8452" width="1.109375" style="176" customWidth="1"/>
    <col min="8453" max="8453" width="6.88671875" style="176" customWidth="1"/>
    <col min="8454" max="8454" width="8.109375" style="176" customWidth="1"/>
    <col min="8455" max="8455" width="17" style="176" customWidth="1"/>
    <col min="8456" max="8456" width="1.109375" style="176" customWidth="1"/>
    <col min="8457" max="8457" width="16" style="176" customWidth="1"/>
    <col min="8458" max="8458" width="12.5546875" style="176" customWidth="1"/>
    <col min="8459" max="8459" width="1.109375" style="176" customWidth="1"/>
    <col min="8460" max="8460" width="6.88671875" style="176" customWidth="1"/>
    <col min="8461" max="8461" width="12.5546875" style="176" customWidth="1"/>
    <col min="8462" max="8462" width="5.6640625" style="176" customWidth="1"/>
    <col min="8463" max="8463" width="1.109375" style="176" customWidth="1"/>
    <col min="8464" max="8465" width="12.5546875" style="176" customWidth="1"/>
    <col min="8466" max="8466" width="11.44140625" style="176" customWidth="1"/>
    <col min="8467" max="8467" width="7.6640625" style="176" customWidth="1"/>
    <col min="8468" max="8468" width="6.88671875" style="176" customWidth="1"/>
    <col min="8469" max="8469" width="6.109375" style="176" customWidth="1"/>
    <col min="8470" max="8470" width="4.109375" style="176" customWidth="1"/>
    <col min="8471" max="8471" width="1.109375" style="176" customWidth="1"/>
    <col min="8472" max="8472" width="7.6640625" style="176" customWidth="1"/>
    <col min="8473" max="8473" width="6.109375" style="176" customWidth="1"/>
    <col min="8474" max="8474" width="2.6640625" style="176" customWidth="1"/>
    <col min="8475" max="8704" width="6.88671875" style="176"/>
    <col min="8705" max="8705" width="2.33203125" style="176" customWidth="1"/>
    <col min="8706" max="8706" width="1.109375" style="176" customWidth="1"/>
    <col min="8707" max="8707" width="4.5546875" style="176" customWidth="1"/>
    <col min="8708" max="8708" width="1.109375" style="176" customWidth="1"/>
    <col min="8709" max="8709" width="6.88671875" style="176" customWidth="1"/>
    <col min="8710" max="8710" width="8.109375" style="176" customWidth="1"/>
    <col min="8711" max="8711" width="17" style="176" customWidth="1"/>
    <col min="8712" max="8712" width="1.109375" style="176" customWidth="1"/>
    <col min="8713" max="8713" width="16" style="176" customWidth="1"/>
    <col min="8714" max="8714" width="12.5546875" style="176" customWidth="1"/>
    <col min="8715" max="8715" width="1.109375" style="176" customWidth="1"/>
    <col min="8716" max="8716" width="6.88671875" style="176" customWidth="1"/>
    <col min="8717" max="8717" width="12.5546875" style="176" customWidth="1"/>
    <col min="8718" max="8718" width="5.6640625" style="176" customWidth="1"/>
    <col min="8719" max="8719" width="1.109375" style="176" customWidth="1"/>
    <col min="8720" max="8721" width="12.5546875" style="176" customWidth="1"/>
    <col min="8722" max="8722" width="11.44140625" style="176" customWidth="1"/>
    <col min="8723" max="8723" width="7.6640625" style="176" customWidth="1"/>
    <col min="8724" max="8724" width="6.88671875" style="176" customWidth="1"/>
    <col min="8725" max="8725" width="6.109375" style="176" customWidth="1"/>
    <col min="8726" max="8726" width="4.109375" style="176" customWidth="1"/>
    <col min="8727" max="8727" width="1.109375" style="176" customWidth="1"/>
    <col min="8728" max="8728" width="7.6640625" style="176" customWidth="1"/>
    <col min="8729" max="8729" width="6.109375" style="176" customWidth="1"/>
    <col min="8730" max="8730" width="2.6640625" style="176" customWidth="1"/>
    <col min="8731" max="8960" width="6.88671875" style="176"/>
    <col min="8961" max="8961" width="2.33203125" style="176" customWidth="1"/>
    <col min="8962" max="8962" width="1.109375" style="176" customWidth="1"/>
    <col min="8963" max="8963" width="4.5546875" style="176" customWidth="1"/>
    <col min="8964" max="8964" width="1.109375" style="176" customWidth="1"/>
    <col min="8965" max="8965" width="6.88671875" style="176" customWidth="1"/>
    <col min="8966" max="8966" width="8.109375" style="176" customWidth="1"/>
    <col min="8967" max="8967" width="17" style="176" customWidth="1"/>
    <col min="8968" max="8968" width="1.109375" style="176" customWidth="1"/>
    <col min="8969" max="8969" width="16" style="176" customWidth="1"/>
    <col min="8970" max="8970" width="12.5546875" style="176" customWidth="1"/>
    <col min="8971" max="8971" width="1.109375" style="176" customWidth="1"/>
    <col min="8972" max="8972" width="6.88671875" style="176" customWidth="1"/>
    <col min="8973" max="8973" width="12.5546875" style="176" customWidth="1"/>
    <col min="8974" max="8974" width="5.6640625" style="176" customWidth="1"/>
    <col min="8975" max="8975" width="1.109375" style="176" customWidth="1"/>
    <col min="8976" max="8977" width="12.5546875" style="176" customWidth="1"/>
    <col min="8978" max="8978" width="11.44140625" style="176" customWidth="1"/>
    <col min="8979" max="8979" width="7.6640625" style="176" customWidth="1"/>
    <col min="8980" max="8980" width="6.88671875" style="176" customWidth="1"/>
    <col min="8981" max="8981" width="6.109375" style="176" customWidth="1"/>
    <col min="8982" max="8982" width="4.109375" style="176" customWidth="1"/>
    <col min="8983" max="8983" width="1.109375" style="176" customWidth="1"/>
    <col min="8984" max="8984" width="7.6640625" style="176" customWidth="1"/>
    <col min="8985" max="8985" width="6.109375" style="176" customWidth="1"/>
    <col min="8986" max="8986" width="2.6640625" style="176" customWidth="1"/>
    <col min="8987" max="9216" width="6.88671875" style="176"/>
    <col min="9217" max="9217" width="2.33203125" style="176" customWidth="1"/>
    <col min="9218" max="9218" width="1.109375" style="176" customWidth="1"/>
    <col min="9219" max="9219" width="4.5546875" style="176" customWidth="1"/>
    <col min="9220" max="9220" width="1.109375" style="176" customWidth="1"/>
    <col min="9221" max="9221" width="6.88671875" style="176" customWidth="1"/>
    <col min="9222" max="9222" width="8.109375" style="176" customWidth="1"/>
    <col min="9223" max="9223" width="17" style="176" customWidth="1"/>
    <col min="9224" max="9224" width="1.109375" style="176" customWidth="1"/>
    <col min="9225" max="9225" width="16" style="176" customWidth="1"/>
    <col min="9226" max="9226" width="12.5546875" style="176" customWidth="1"/>
    <col min="9227" max="9227" width="1.109375" style="176" customWidth="1"/>
    <col min="9228" max="9228" width="6.88671875" style="176" customWidth="1"/>
    <col min="9229" max="9229" width="12.5546875" style="176" customWidth="1"/>
    <col min="9230" max="9230" width="5.6640625" style="176" customWidth="1"/>
    <col min="9231" max="9231" width="1.109375" style="176" customWidth="1"/>
    <col min="9232" max="9233" width="12.5546875" style="176" customWidth="1"/>
    <col min="9234" max="9234" width="11.44140625" style="176" customWidth="1"/>
    <col min="9235" max="9235" width="7.6640625" style="176" customWidth="1"/>
    <col min="9236" max="9236" width="6.88671875" style="176" customWidth="1"/>
    <col min="9237" max="9237" width="6.109375" style="176" customWidth="1"/>
    <col min="9238" max="9238" width="4.109375" style="176" customWidth="1"/>
    <col min="9239" max="9239" width="1.109375" style="176" customWidth="1"/>
    <col min="9240" max="9240" width="7.6640625" style="176" customWidth="1"/>
    <col min="9241" max="9241" width="6.109375" style="176" customWidth="1"/>
    <col min="9242" max="9242" width="2.6640625" style="176" customWidth="1"/>
    <col min="9243" max="9472" width="6.88671875" style="176"/>
    <col min="9473" max="9473" width="2.33203125" style="176" customWidth="1"/>
    <col min="9474" max="9474" width="1.109375" style="176" customWidth="1"/>
    <col min="9475" max="9475" width="4.5546875" style="176" customWidth="1"/>
    <col min="9476" max="9476" width="1.109375" style="176" customWidth="1"/>
    <col min="9477" max="9477" width="6.88671875" style="176" customWidth="1"/>
    <col min="9478" max="9478" width="8.109375" style="176" customWidth="1"/>
    <col min="9479" max="9479" width="17" style="176" customWidth="1"/>
    <col min="9480" max="9480" width="1.109375" style="176" customWidth="1"/>
    <col min="9481" max="9481" width="16" style="176" customWidth="1"/>
    <col min="9482" max="9482" width="12.5546875" style="176" customWidth="1"/>
    <col min="9483" max="9483" width="1.109375" style="176" customWidth="1"/>
    <col min="9484" max="9484" width="6.88671875" style="176" customWidth="1"/>
    <col min="9485" max="9485" width="12.5546875" style="176" customWidth="1"/>
    <col min="9486" max="9486" width="5.6640625" style="176" customWidth="1"/>
    <col min="9487" max="9487" width="1.109375" style="176" customWidth="1"/>
    <col min="9488" max="9489" width="12.5546875" style="176" customWidth="1"/>
    <col min="9490" max="9490" width="11.44140625" style="176" customWidth="1"/>
    <col min="9491" max="9491" width="7.6640625" style="176" customWidth="1"/>
    <col min="9492" max="9492" width="6.88671875" style="176" customWidth="1"/>
    <col min="9493" max="9493" width="6.109375" style="176" customWidth="1"/>
    <col min="9494" max="9494" width="4.109375" style="176" customWidth="1"/>
    <col min="9495" max="9495" width="1.109375" style="176" customWidth="1"/>
    <col min="9496" max="9496" width="7.6640625" style="176" customWidth="1"/>
    <col min="9497" max="9497" width="6.109375" style="176" customWidth="1"/>
    <col min="9498" max="9498" width="2.6640625" style="176" customWidth="1"/>
    <col min="9499" max="9728" width="6.88671875" style="176"/>
    <col min="9729" max="9729" width="2.33203125" style="176" customWidth="1"/>
    <col min="9730" max="9730" width="1.109375" style="176" customWidth="1"/>
    <col min="9731" max="9731" width="4.5546875" style="176" customWidth="1"/>
    <col min="9732" max="9732" width="1.109375" style="176" customWidth="1"/>
    <col min="9733" max="9733" width="6.88671875" style="176" customWidth="1"/>
    <col min="9734" max="9734" width="8.109375" style="176" customWidth="1"/>
    <col min="9735" max="9735" width="17" style="176" customWidth="1"/>
    <col min="9736" max="9736" width="1.109375" style="176" customWidth="1"/>
    <col min="9737" max="9737" width="16" style="176" customWidth="1"/>
    <col min="9738" max="9738" width="12.5546875" style="176" customWidth="1"/>
    <col min="9739" max="9739" width="1.109375" style="176" customWidth="1"/>
    <col min="9740" max="9740" width="6.88671875" style="176" customWidth="1"/>
    <col min="9741" max="9741" width="12.5546875" style="176" customWidth="1"/>
    <col min="9742" max="9742" width="5.6640625" style="176" customWidth="1"/>
    <col min="9743" max="9743" width="1.109375" style="176" customWidth="1"/>
    <col min="9744" max="9745" width="12.5546875" style="176" customWidth="1"/>
    <col min="9746" max="9746" width="11.44140625" style="176" customWidth="1"/>
    <col min="9747" max="9747" width="7.6640625" style="176" customWidth="1"/>
    <col min="9748" max="9748" width="6.88671875" style="176" customWidth="1"/>
    <col min="9749" max="9749" width="6.109375" style="176" customWidth="1"/>
    <col min="9750" max="9750" width="4.109375" style="176" customWidth="1"/>
    <col min="9751" max="9751" width="1.109375" style="176" customWidth="1"/>
    <col min="9752" max="9752" width="7.6640625" style="176" customWidth="1"/>
    <col min="9753" max="9753" width="6.109375" style="176" customWidth="1"/>
    <col min="9754" max="9754" width="2.6640625" style="176" customWidth="1"/>
    <col min="9755" max="9984" width="6.88671875" style="176"/>
    <col min="9985" max="9985" width="2.33203125" style="176" customWidth="1"/>
    <col min="9986" max="9986" width="1.109375" style="176" customWidth="1"/>
    <col min="9987" max="9987" width="4.5546875" style="176" customWidth="1"/>
    <col min="9988" max="9988" width="1.109375" style="176" customWidth="1"/>
    <col min="9989" max="9989" width="6.88671875" style="176" customWidth="1"/>
    <col min="9990" max="9990" width="8.109375" style="176" customWidth="1"/>
    <col min="9991" max="9991" width="17" style="176" customWidth="1"/>
    <col min="9992" max="9992" width="1.109375" style="176" customWidth="1"/>
    <col min="9993" max="9993" width="16" style="176" customWidth="1"/>
    <col min="9994" max="9994" width="12.5546875" style="176" customWidth="1"/>
    <col min="9995" max="9995" width="1.109375" style="176" customWidth="1"/>
    <col min="9996" max="9996" width="6.88671875" style="176" customWidth="1"/>
    <col min="9997" max="9997" width="12.5546875" style="176" customWidth="1"/>
    <col min="9998" max="9998" width="5.6640625" style="176" customWidth="1"/>
    <col min="9999" max="9999" width="1.109375" style="176" customWidth="1"/>
    <col min="10000" max="10001" width="12.5546875" style="176" customWidth="1"/>
    <col min="10002" max="10002" width="11.44140625" style="176" customWidth="1"/>
    <col min="10003" max="10003" width="7.6640625" style="176" customWidth="1"/>
    <col min="10004" max="10004" width="6.88671875" style="176" customWidth="1"/>
    <col min="10005" max="10005" width="6.109375" style="176" customWidth="1"/>
    <col min="10006" max="10006" width="4.109375" style="176" customWidth="1"/>
    <col min="10007" max="10007" width="1.109375" style="176" customWidth="1"/>
    <col min="10008" max="10008" width="7.6640625" style="176" customWidth="1"/>
    <col min="10009" max="10009" width="6.109375" style="176" customWidth="1"/>
    <col min="10010" max="10010" width="2.6640625" style="176" customWidth="1"/>
    <col min="10011" max="10240" width="6.88671875" style="176"/>
    <col min="10241" max="10241" width="2.33203125" style="176" customWidth="1"/>
    <col min="10242" max="10242" width="1.109375" style="176" customWidth="1"/>
    <col min="10243" max="10243" width="4.5546875" style="176" customWidth="1"/>
    <col min="10244" max="10244" width="1.109375" style="176" customWidth="1"/>
    <col min="10245" max="10245" width="6.88671875" style="176" customWidth="1"/>
    <col min="10246" max="10246" width="8.109375" style="176" customWidth="1"/>
    <col min="10247" max="10247" width="17" style="176" customWidth="1"/>
    <col min="10248" max="10248" width="1.109375" style="176" customWidth="1"/>
    <col min="10249" max="10249" width="16" style="176" customWidth="1"/>
    <col min="10250" max="10250" width="12.5546875" style="176" customWidth="1"/>
    <col min="10251" max="10251" width="1.109375" style="176" customWidth="1"/>
    <col min="10252" max="10252" width="6.88671875" style="176" customWidth="1"/>
    <col min="10253" max="10253" width="12.5546875" style="176" customWidth="1"/>
    <col min="10254" max="10254" width="5.6640625" style="176" customWidth="1"/>
    <col min="10255" max="10255" width="1.109375" style="176" customWidth="1"/>
    <col min="10256" max="10257" width="12.5546875" style="176" customWidth="1"/>
    <col min="10258" max="10258" width="11.44140625" style="176" customWidth="1"/>
    <col min="10259" max="10259" width="7.6640625" style="176" customWidth="1"/>
    <col min="10260" max="10260" width="6.88671875" style="176" customWidth="1"/>
    <col min="10261" max="10261" width="6.109375" style="176" customWidth="1"/>
    <col min="10262" max="10262" width="4.109375" style="176" customWidth="1"/>
    <col min="10263" max="10263" width="1.109375" style="176" customWidth="1"/>
    <col min="10264" max="10264" width="7.6640625" style="176" customWidth="1"/>
    <col min="10265" max="10265" width="6.109375" style="176" customWidth="1"/>
    <col min="10266" max="10266" width="2.6640625" style="176" customWidth="1"/>
    <col min="10267" max="10496" width="6.88671875" style="176"/>
    <col min="10497" max="10497" width="2.33203125" style="176" customWidth="1"/>
    <col min="10498" max="10498" width="1.109375" style="176" customWidth="1"/>
    <col min="10499" max="10499" width="4.5546875" style="176" customWidth="1"/>
    <col min="10500" max="10500" width="1.109375" style="176" customWidth="1"/>
    <col min="10501" max="10501" width="6.88671875" style="176" customWidth="1"/>
    <col min="10502" max="10502" width="8.109375" style="176" customWidth="1"/>
    <col min="10503" max="10503" width="17" style="176" customWidth="1"/>
    <col min="10504" max="10504" width="1.109375" style="176" customWidth="1"/>
    <col min="10505" max="10505" width="16" style="176" customWidth="1"/>
    <col min="10506" max="10506" width="12.5546875" style="176" customWidth="1"/>
    <col min="10507" max="10507" width="1.109375" style="176" customWidth="1"/>
    <col min="10508" max="10508" width="6.88671875" style="176" customWidth="1"/>
    <col min="10509" max="10509" width="12.5546875" style="176" customWidth="1"/>
    <col min="10510" max="10510" width="5.6640625" style="176" customWidth="1"/>
    <col min="10511" max="10511" width="1.109375" style="176" customWidth="1"/>
    <col min="10512" max="10513" width="12.5546875" style="176" customWidth="1"/>
    <col min="10514" max="10514" width="11.44140625" style="176" customWidth="1"/>
    <col min="10515" max="10515" width="7.6640625" style="176" customWidth="1"/>
    <col min="10516" max="10516" width="6.88671875" style="176" customWidth="1"/>
    <col min="10517" max="10517" width="6.109375" style="176" customWidth="1"/>
    <col min="10518" max="10518" width="4.109375" style="176" customWidth="1"/>
    <col min="10519" max="10519" width="1.109375" style="176" customWidth="1"/>
    <col min="10520" max="10520" width="7.6640625" style="176" customWidth="1"/>
    <col min="10521" max="10521" width="6.109375" style="176" customWidth="1"/>
    <col min="10522" max="10522" width="2.6640625" style="176" customWidth="1"/>
    <col min="10523" max="10752" width="6.88671875" style="176"/>
    <col min="10753" max="10753" width="2.33203125" style="176" customWidth="1"/>
    <col min="10754" max="10754" width="1.109375" style="176" customWidth="1"/>
    <col min="10755" max="10755" width="4.5546875" style="176" customWidth="1"/>
    <col min="10756" max="10756" width="1.109375" style="176" customWidth="1"/>
    <col min="10757" max="10757" width="6.88671875" style="176" customWidth="1"/>
    <col min="10758" max="10758" width="8.109375" style="176" customWidth="1"/>
    <col min="10759" max="10759" width="17" style="176" customWidth="1"/>
    <col min="10760" max="10760" width="1.109375" style="176" customWidth="1"/>
    <col min="10761" max="10761" width="16" style="176" customWidth="1"/>
    <col min="10762" max="10762" width="12.5546875" style="176" customWidth="1"/>
    <col min="10763" max="10763" width="1.109375" style="176" customWidth="1"/>
    <col min="10764" max="10764" width="6.88671875" style="176" customWidth="1"/>
    <col min="10765" max="10765" width="12.5546875" style="176" customWidth="1"/>
    <col min="10766" max="10766" width="5.6640625" style="176" customWidth="1"/>
    <col min="10767" max="10767" width="1.109375" style="176" customWidth="1"/>
    <col min="10768" max="10769" width="12.5546875" style="176" customWidth="1"/>
    <col min="10770" max="10770" width="11.44140625" style="176" customWidth="1"/>
    <col min="10771" max="10771" width="7.6640625" style="176" customWidth="1"/>
    <col min="10772" max="10772" width="6.88671875" style="176" customWidth="1"/>
    <col min="10773" max="10773" width="6.109375" style="176" customWidth="1"/>
    <col min="10774" max="10774" width="4.109375" style="176" customWidth="1"/>
    <col min="10775" max="10775" width="1.109375" style="176" customWidth="1"/>
    <col min="10776" max="10776" width="7.6640625" style="176" customWidth="1"/>
    <col min="10777" max="10777" width="6.109375" style="176" customWidth="1"/>
    <col min="10778" max="10778" width="2.6640625" style="176" customWidth="1"/>
    <col min="10779" max="11008" width="6.88671875" style="176"/>
    <col min="11009" max="11009" width="2.33203125" style="176" customWidth="1"/>
    <col min="11010" max="11010" width="1.109375" style="176" customWidth="1"/>
    <col min="11011" max="11011" width="4.5546875" style="176" customWidth="1"/>
    <col min="11012" max="11012" width="1.109375" style="176" customWidth="1"/>
    <col min="11013" max="11013" width="6.88671875" style="176" customWidth="1"/>
    <col min="11014" max="11014" width="8.109375" style="176" customWidth="1"/>
    <col min="11015" max="11015" width="17" style="176" customWidth="1"/>
    <col min="11016" max="11016" width="1.109375" style="176" customWidth="1"/>
    <col min="11017" max="11017" width="16" style="176" customWidth="1"/>
    <col min="11018" max="11018" width="12.5546875" style="176" customWidth="1"/>
    <col min="11019" max="11019" width="1.109375" style="176" customWidth="1"/>
    <col min="11020" max="11020" width="6.88671875" style="176" customWidth="1"/>
    <col min="11021" max="11021" width="12.5546875" style="176" customWidth="1"/>
    <col min="11022" max="11022" width="5.6640625" style="176" customWidth="1"/>
    <col min="11023" max="11023" width="1.109375" style="176" customWidth="1"/>
    <col min="11024" max="11025" width="12.5546875" style="176" customWidth="1"/>
    <col min="11026" max="11026" width="11.44140625" style="176" customWidth="1"/>
    <col min="11027" max="11027" width="7.6640625" style="176" customWidth="1"/>
    <col min="11028" max="11028" width="6.88671875" style="176" customWidth="1"/>
    <col min="11029" max="11029" width="6.109375" style="176" customWidth="1"/>
    <col min="11030" max="11030" width="4.109375" style="176" customWidth="1"/>
    <col min="11031" max="11031" width="1.109375" style="176" customWidth="1"/>
    <col min="11032" max="11032" width="7.6640625" style="176" customWidth="1"/>
    <col min="11033" max="11033" width="6.109375" style="176" customWidth="1"/>
    <col min="11034" max="11034" width="2.6640625" style="176" customWidth="1"/>
    <col min="11035" max="11264" width="6.88671875" style="176"/>
    <col min="11265" max="11265" width="2.33203125" style="176" customWidth="1"/>
    <col min="11266" max="11266" width="1.109375" style="176" customWidth="1"/>
    <col min="11267" max="11267" width="4.5546875" style="176" customWidth="1"/>
    <col min="11268" max="11268" width="1.109375" style="176" customWidth="1"/>
    <col min="11269" max="11269" width="6.88671875" style="176" customWidth="1"/>
    <col min="11270" max="11270" width="8.109375" style="176" customWidth="1"/>
    <col min="11271" max="11271" width="17" style="176" customWidth="1"/>
    <col min="11272" max="11272" width="1.109375" style="176" customWidth="1"/>
    <col min="11273" max="11273" width="16" style="176" customWidth="1"/>
    <col min="11274" max="11274" width="12.5546875" style="176" customWidth="1"/>
    <col min="11275" max="11275" width="1.109375" style="176" customWidth="1"/>
    <col min="11276" max="11276" width="6.88671875" style="176" customWidth="1"/>
    <col min="11277" max="11277" width="12.5546875" style="176" customWidth="1"/>
    <col min="11278" max="11278" width="5.6640625" style="176" customWidth="1"/>
    <col min="11279" max="11279" width="1.109375" style="176" customWidth="1"/>
    <col min="11280" max="11281" width="12.5546875" style="176" customWidth="1"/>
    <col min="11282" max="11282" width="11.44140625" style="176" customWidth="1"/>
    <col min="11283" max="11283" width="7.6640625" style="176" customWidth="1"/>
    <col min="11284" max="11284" width="6.88671875" style="176" customWidth="1"/>
    <col min="11285" max="11285" width="6.109375" style="176" customWidth="1"/>
    <col min="11286" max="11286" width="4.109375" style="176" customWidth="1"/>
    <col min="11287" max="11287" width="1.109375" style="176" customWidth="1"/>
    <col min="11288" max="11288" width="7.6640625" style="176" customWidth="1"/>
    <col min="11289" max="11289" width="6.109375" style="176" customWidth="1"/>
    <col min="11290" max="11290" width="2.6640625" style="176" customWidth="1"/>
    <col min="11291" max="11520" width="6.88671875" style="176"/>
    <col min="11521" max="11521" width="2.33203125" style="176" customWidth="1"/>
    <col min="11522" max="11522" width="1.109375" style="176" customWidth="1"/>
    <col min="11523" max="11523" width="4.5546875" style="176" customWidth="1"/>
    <col min="11524" max="11524" width="1.109375" style="176" customWidth="1"/>
    <col min="11525" max="11525" width="6.88671875" style="176" customWidth="1"/>
    <col min="11526" max="11526" width="8.109375" style="176" customWidth="1"/>
    <col min="11527" max="11527" width="17" style="176" customWidth="1"/>
    <col min="11528" max="11528" width="1.109375" style="176" customWidth="1"/>
    <col min="11529" max="11529" width="16" style="176" customWidth="1"/>
    <col min="11530" max="11530" width="12.5546875" style="176" customWidth="1"/>
    <col min="11531" max="11531" width="1.109375" style="176" customWidth="1"/>
    <col min="11532" max="11532" width="6.88671875" style="176" customWidth="1"/>
    <col min="11533" max="11533" width="12.5546875" style="176" customWidth="1"/>
    <col min="11534" max="11534" width="5.6640625" style="176" customWidth="1"/>
    <col min="11535" max="11535" width="1.109375" style="176" customWidth="1"/>
    <col min="11536" max="11537" width="12.5546875" style="176" customWidth="1"/>
    <col min="11538" max="11538" width="11.44140625" style="176" customWidth="1"/>
    <col min="11539" max="11539" width="7.6640625" style="176" customWidth="1"/>
    <col min="11540" max="11540" width="6.88671875" style="176" customWidth="1"/>
    <col min="11541" max="11541" width="6.109375" style="176" customWidth="1"/>
    <col min="11542" max="11542" width="4.109375" style="176" customWidth="1"/>
    <col min="11543" max="11543" width="1.109375" style="176" customWidth="1"/>
    <col min="11544" max="11544" width="7.6640625" style="176" customWidth="1"/>
    <col min="11545" max="11545" width="6.109375" style="176" customWidth="1"/>
    <col min="11546" max="11546" width="2.6640625" style="176" customWidth="1"/>
    <col min="11547" max="11776" width="6.88671875" style="176"/>
    <col min="11777" max="11777" width="2.33203125" style="176" customWidth="1"/>
    <col min="11778" max="11778" width="1.109375" style="176" customWidth="1"/>
    <col min="11779" max="11779" width="4.5546875" style="176" customWidth="1"/>
    <col min="11780" max="11780" width="1.109375" style="176" customWidth="1"/>
    <col min="11781" max="11781" width="6.88671875" style="176" customWidth="1"/>
    <col min="11782" max="11782" width="8.109375" style="176" customWidth="1"/>
    <col min="11783" max="11783" width="17" style="176" customWidth="1"/>
    <col min="11784" max="11784" width="1.109375" style="176" customWidth="1"/>
    <col min="11785" max="11785" width="16" style="176" customWidth="1"/>
    <col min="11786" max="11786" width="12.5546875" style="176" customWidth="1"/>
    <col min="11787" max="11787" width="1.109375" style="176" customWidth="1"/>
    <col min="11788" max="11788" width="6.88671875" style="176" customWidth="1"/>
    <col min="11789" max="11789" width="12.5546875" style="176" customWidth="1"/>
    <col min="11790" max="11790" width="5.6640625" style="176" customWidth="1"/>
    <col min="11791" max="11791" width="1.109375" style="176" customWidth="1"/>
    <col min="11792" max="11793" width="12.5546875" style="176" customWidth="1"/>
    <col min="11794" max="11794" width="11.44140625" style="176" customWidth="1"/>
    <col min="11795" max="11795" width="7.6640625" style="176" customWidth="1"/>
    <col min="11796" max="11796" width="6.88671875" style="176" customWidth="1"/>
    <col min="11797" max="11797" width="6.109375" style="176" customWidth="1"/>
    <col min="11798" max="11798" width="4.109375" style="176" customWidth="1"/>
    <col min="11799" max="11799" width="1.109375" style="176" customWidth="1"/>
    <col min="11800" max="11800" width="7.6640625" style="176" customWidth="1"/>
    <col min="11801" max="11801" width="6.109375" style="176" customWidth="1"/>
    <col min="11802" max="11802" width="2.6640625" style="176" customWidth="1"/>
    <col min="11803" max="12032" width="6.88671875" style="176"/>
    <col min="12033" max="12033" width="2.33203125" style="176" customWidth="1"/>
    <col min="12034" max="12034" width="1.109375" style="176" customWidth="1"/>
    <col min="12035" max="12035" width="4.5546875" style="176" customWidth="1"/>
    <col min="12036" max="12036" width="1.109375" style="176" customWidth="1"/>
    <col min="12037" max="12037" width="6.88671875" style="176" customWidth="1"/>
    <col min="12038" max="12038" width="8.109375" style="176" customWidth="1"/>
    <col min="12039" max="12039" width="17" style="176" customWidth="1"/>
    <col min="12040" max="12040" width="1.109375" style="176" customWidth="1"/>
    <col min="12041" max="12041" width="16" style="176" customWidth="1"/>
    <col min="12042" max="12042" width="12.5546875" style="176" customWidth="1"/>
    <col min="12043" max="12043" width="1.109375" style="176" customWidth="1"/>
    <col min="12044" max="12044" width="6.88671875" style="176" customWidth="1"/>
    <col min="12045" max="12045" width="12.5546875" style="176" customWidth="1"/>
    <col min="12046" max="12046" width="5.6640625" style="176" customWidth="1"/>
    <col min="12047" max="12047" width="1.109375" style="176" customWidth="1"/>
    <col min="12048" max="12049" width="12.5546875" style="176" customWidth="1"/>
    <col min="12050" max="12050" width="11.44140625" style="176" customWidth="1"/>
    <col min="12051" max="12051" width="7.6640625" style="176" customWidth="1"/>
    <col min="12052" max="12052" width="6.88671875" style="176" customWidth="1"/>
    <col min="12053" max="12053" width="6.109375" style="176" customWidth="1"/>
    <col min="12054" max="12054" width="4.109375" style="176" customWidth="1"/>
    <col min="12055" max="12055" width="1.109375" style="176" customWidth="1"/>
    <col min="12056" max="12056" width="7.6640625" style="176" customWidth="1"/>
    <col min="12057" max="12057" width="6.109375" style="176" customWidth="1"/>
    <col min="12058" max="12058" width="2.6640625" style="176" customWidth="1"/>
    <col min="12059" max="12288" width="6.88671875" style="176"/>
    <col min="12289" max="12289" width="2.33203125" style="176" customWidth="1"/>
    <col min="12290" max="12290" width="1.109375" style="176" customWidth="1"/>
    <col min="12291" max="12291" width="4.5546875" style="176" customWidth="1"/>
    <col min="12292" max="12292" width="1.109375" style="176" customWidth="1"/>
    <col min="12293" max="12293" width="6.88671875" style="176" customWidth="1"/>
    <col min="12294" max="12294" width="8.109375" style="176" customWidth="1"/>
    <col min="12295" max="12295" width="17" style="176" customWidth="1"/>
    <col min="12296" max="12296" width="1.109375" style="176" customWidth="1"/>
    <col min="12297" max="12297" width="16" style="176" customWidth="1"/>
    <col min="12298" max="12298" width="12.5546875" style="176" customWidth="1"/>
    <col min="12299" max="12299" width="1.109375" style="176" customWidth="1"/>
    <col min="12300" max="12300" width="6.88671875" style="176" customWidth="1"/>
    <col min="12301" max="12301" width="12.5546875" style="176" customWidth="1"/>
    <col min="12302" max="12302" width="5.6640625" style="176" customWidth="1"/>
    <col min="12303" max="12303" width="1.109375" style="176" customWidth="1"/>
    <col min="12304" max="12305" width="12.5546875" style="176" customWidth="1"/>
    <col min="12306" max="12306" width="11.44140625" style="176" customWidth="1"/>
    <col min="12307" max="12307" width="7.6640625" style="176" customWidth="1"/>
    <col min="12308" max="12308" width="6.88671875" style="176" customWidth="1"/>
    <col min="12309" max="12309" width="6.109375" style="176" customWidth="1"/>
    <col min="12310" max="12310" width="4.109375" style="176" customWidth="1"/>
    <col min="12311" max="12311" width="1.109375" style="176" customWidth="1"/>
    <col min="12312" max="12312" width="7.6640625" style="176" customWidth="1"/>
    <col min="12313" max="12313" width="6.109375" style="176" customWidth="1"/>
    <col min="12314" max="12314" width="2.6640625" style="176" customWidth="1"/>
    <col min="12315" max="12544" width="6.88671875" style="176"/>
    <col min="12545" max="12545" width="2.33203125" style="176" customWidth="1"/>
    <col min="12546" max="12546" width="1.109375" style="176" customWidth="1"/>
    <col min="12547" max="12547" width="4.5546875" style="176" customWidth="1"/>
    <col min="12548" max="12548" width="1.109375" style="176" customWidth="1"/>
    <col min="12549" max="12549" width="6.88671875" style="176" customWidth="1"/>
    <col min="12550" max="12550" width="8.109375" style="176" customWidth="1"/>
    <col min="12551" max="12551" width="17" style="176" customWidth="1"/>
    <col min="12552" max="12552" width="1.109375" style="176" customWidth="1"/>
    <col min="12553" max="12553" width="16" style="176" customWidth="1"/>
    <col min="12554" max="12554" width="12.5546875" style="176" customWidth="1"/>
    <col min="12555" max="12555" width="1.109375" style="176" customWidth="1"/>
    <col min="12556" max="12556" width="6.88671875" style="176" customWidth="1"/>
    <col min="12557" max="12557" width="12.5546875" style="176" customWidth="1"/>
    <col min="12558" max="12558" width="5.6640625" style="176" customWidth="1"/>
    <col min="12559" max="12559" width="1.109375" style="176" customWidth="1"/>
    <col min="12560" max="12561" width="12.5546875" style="176" customWidth="1"/>
    <col min="12562" max="12562" width="11.44140625" style="176" customWidth="1"/>
    <col min="12563" max="12563" width="7.6640625" style="176" customWidth="1"/>
    <col min="12564" max="12564" width="6.88671875" style="176" customWidth="1"/>
    <col min="12565" max="12565" width="6.109375" style="176" customWidth="1"/>
    <col min="12566" max="12566" width="4.109375" style="176" customWidth="1"/>
    <col min="12567" max="12567" width="1.109375" style="176" customWidth="1"/>
    <col min="12568" max="12568" width="7.6640625" style="176" customWidth="1"/>
    <col min="12569" max="12569" width="6.109375" style="176" customWidth="1"/>
    <col min="12570" max="12570" width="2.6640625" style="176" customWidth="1"/>
    <col min="12571" max="12800" width="6.88671875" style="176"/>
    <col min="12801" max="12801" width="2.33203125" style="176" customWidth="1"/>
    <col min="12802" max="12802" width="1.109375" style="176" customWidth="1"/>
    <col min="12803" max="12803" width="4.5546875" style="176" customWidth="1"/>
    <col min="12804" max="12804" width="1.109375" style="176" customWidth="1"/>
    <col min="12805" max="12805" width="6.88671875" style="176" customWidth="1"/>
    <col min="12806" max="12806" width="8.109375" style="176" customWidth="1"/>
    <col min="12807" max="12807" width="17" style="176" customWidth="1"/>
    <col min="12808" max="12808" width="1.109375" style="176" customWidth="1"/>
    <col min="12809" max="12809" width="16" style="176" customWidth="1"/>
    <col min="12810" max="12810" width="12.5546875" style="176" customWidth="1"/>
    <col min="12811" max="12811" width="1.109375" style="176" customWidth="1"/>
    <col min="12812" max="12812" width="6.88671875" style="176" customWidth="1"/>
    <col min="12813" max="12813" width="12.5546875" style="176" customWidth="1"/>
    <col min="12814" max="12814" width="5.6640625" style="176" customWidth="1"/>
    <col min="12815" max="12815" width="1.109375" style="176" customWidth="1"/>
    <col min="12816" max="12817" width="12.5546875" style="176" customWidth="1"/>
    <col min="12818" max="12818" width="11.44140625" style="176" customWidth="1"/>
    <col min="12819" max="12819" width="7.6640625" style="176" customWidth="1"/>
    <col min="12820" max="12820" width="6.88671875" style="176" customWidth="1"/>
    <col min="12821" max="12821" width="6.109375" style="176" customWidth="1"/>
    <col min="12822" max="12822" width="4.109375" style="176" customWidth="1"/>
    <col min="12823" max="12823" width="1.109375" style="176" customWidth="1"/>
    <col min="12824" max="12824" width="7.6640625" style="176" customWidth="1"/>
    <col min="12825" max="12825" width="6.109375" style="176" customWidth="1"/>
    <col min="12826" max="12826" width="2.6640625" style="176" customWidth="1"/>
    <col min="12827" max="13056" width="6.88671875" style="176"/>
    <col min="13057" max="13057" width="2.33203125" style="176" customWidth="1"/>
    <col min="13058" max="13058" width="1.109375" style="176" customWidth="1"/>
    <col min="13059" max="13059" width="4.5546875" style="176" customWidth="1"/>
    <col min="13060" max="13060" width="1.109375" style="176" customWidth="1"/>
    <col min="13061" max="13061" width="6.88671875" style="176" customWidth="1"/>
    <col min="13062" max="13062" width="8.109375" style="176" customWidth="1"/>
    <col min="13063" max="13063" width="17" style="176" customWidth="1"/>
    <col min="13064" max="13064" width="1.109375" style="176" customWidth="1"/>
    <col min="13065" max="13065" width="16" style="176" customWidth="1"/>
    <col min="13066" max="13066" width="12.5546875" style="176" customWidth="1"/>
    <col min="13067" max="13067" width="1.109375" style="176" customWidth="1"/>
    <col min="13068" max="13068" width="6.88671875" style="176" customWidth="1"/>
    <col min="13069" max="13069" width="12.5546875" style="176" customWidth="1"/>
    <col min="13070" max="13070" width="5.6640625" style="176" customWidth="1"/>
    <col min="13071" max="13071" width="1.109375" style="176" customWidth="1"/>
    <col min="13072" max="13073" width="12.5546875" style="176" customWidth="1"/>
    <col min="13074" max="13074" width="11.44140625" style="176" customWidth="1"/>
    <col min="13075" max="13075" width="7.6640625" style="176" customWidth="1"/>
    <col min="13076" max="13076" width="6.88671875" style="176" customWidth="1"/>
    <col min="13077" max="13077" width="6.109375" style="176" customWidth="1"/>
    <col min="13078" max="13078" width="4.109375" style="176" customWidth="1"/>
    <col min="13079" max="13079" width="1.109375" style="176" customWidth="1"/>
    <col min="13080" max="13080" width="7.6640625" style="176" customWidth="1"/>
    <col min="13081" max="13081" width="6.109375" style="176" customWidth="1"/>
    <col min="13082" max="13082" width="2.6640625" style="176" customWidth="1"/>
    <col min="13083" max="13312" width="6.88671875" style="176"/>
    <col min="13313" max="13313" width="2.33203125" style="176" customWidth="1"/>
    <col min="13314" max="13314" width="1.109375" style="176" customWidth="1"/>
    <col min="13315" max="13315" width="4.5546875" style="176" customWidth="1"/>
    <col min="13316" max="13316" width="1.109375" style="176" customWidth="1"/>
    <col min="13317" max="13317" width="6.88671875" style="176" customWidth="1"/>
    <col min="13318" max="13318" width="8.109375" style="176" customWidth="1"/>
    <col min="13319" max="13319" width="17" style="176" customWidth="1"/>
    <col min="13320" max="13320" width="1.109375" style="176" customWidth="1"/>
    <col min="13321" max="13321" width="16" style="176" customWidth="1"/>
    <col min="13322" max="13322" width="12.5546875" style="176" customWidth="1"/>
    <col min="13323" max="13323" width="1.109375" style="176" customWidth="1"/>
    <col min="13324" max="13324" width="6.88671875" style="176" customWidth="1"/>
    <col min="13325" max="13325" width="12.5546875" style="176" customWidth="1"/>
    <col min="13326" max="13326" width="5.6640625" style="176" customWidth="1"/>
    <col min="13327" max="13327" width="1.109375" style="176" customWidth="1"/>
    <col min="13328" max="13329" width="12.5546875" style="176" customWidth="1"/>
    <col min="13330" max="13330" width="11.44140625" style="176" customWidth="1"/>
    <col min="13331" max="13331" width="7.6640625" style="176" customWidth="1"/>
    <col min="13332" max="13332" width="6.88671875" style="176" customWidth="1"/>
    <col min="13333" max="13333" width="6.109375" style="176" customWidth="1"/>
    <col min="13334" max="13334" width="4.109375" style="176" customWidth="1"/>
    <col min="13335" max="13335" width="1.109375" style="176" customWidth="1"/>
    <col min="13336" max="13336" width="7.6640625" style="176" customWidth="1"/>
    <col min="13337" max="13337" width="6.109375" style="176" customWidth="1"/>
    <col min="13338" max="13338" width="2.6640625" style="176" customWidth="1"/>
    <col min="13339" max="13568" width="6.88671875" style="176"/>
    <col min="13569" max="13569" width="2.33203125" style="176" customWidth="1"/>
    <col min="13570" max="13570" width="1.109375" style="176" customWidth="1"/>
    <col min="13571" max="13571" width="4.5546875" style="176" customWidth="1"/>
    <col min="13572" max="13572" width="1.109375" style="176" customWidth="1"/>
    <col min="13573" max="13573" width="6.88671875" style="176" customWidth="1"/>
    <col min="13574" max="13574" width="8.109375" style="176" customWidth="1"/>
    <col min="13575" max="13575" width="17" style="176" customWidth="1"/>
    <col min="13576" max="13576" width="1.109375" style="176" customWidth="1"/>
    <col min="13577" max="13577" width="16" style="176" customWidth="1"/>
    <col min="13578" max="13578" width="12.5546875" style="176" customWidth="1"/>
    <col min="13579" max="13579" width="1.109375" style="176" customWidth="1"/>
    <col min="13580" max="13580" width="6.88671875" style="176" customWidth="1"/>
    <col min="13581" max="13581" width="12.5546875" style="176" customWidth="1"/>
    <col min="13582" max="13582" width="5.6640625" style="176" customWidth="1"/>
    <col min="13583" max="13583" width="1.109375" style="176" customWidth="1"/>
    <col min="13584" max="13585" width="12.5546875" style="176" customWidth="1"/>
    <col min="13586" max="13586" width="11.44140625" style="176" customWidth="1"/>
    <col min="13587" max="13587" width="7.6640625" style="176" customWidth="1"/>
    <col min="13588" max="13588" width="6.88671875" style="176" customWidth="1"/>
    <col min="13589" max="13589" width="6.109375" style="176" customWidth="1"/>
    <col min="13590" max="13590" width="4.109375" style="176" customWidth="1"/>
    <col min="13591" max="13591" width="1.109375" style="176" customWidth="1"/>
    <col min="13592" max="13592" width="7.6640625" style="176" customWidth="1"/>
    <col min="13593" max="13593" width="6.109375" style="176" customWidth="1"/>
    <col min="13594" max="13594" width="2.6640625" style="176" customWidth="1"/>
    <col min="13595" max="13824" width="6.88671875" style="176"/>
    <col min="13825" max="13825" width="2.33203125" style="176" customWidth="1"/>
    <col min="13826" max="13826" width="1.109375" style="176" customWidth="1"/>
    <col min="13827" max="13827" width="4.5546875" style="176" customWidth="1"/>
    <col min="13828" max="13828" width="1.109375" style="176" customWidth="1"/>
    <col min="13829" max="13829" width="6.88671875" style="176" customWidth="1"/>
    <col min="13830" max="13830" width="8.109375" style="176" customWidth="1"/>
    <col min="13831" max="13831" width="17" style="176" customWidth="1"/>
    <col min="13832" max="13832" width="1.109375" style="176" customWidth="1"/>
    <col min="13833" max="13833" width="16" style="176" customWidth="1"/>
    <col min="13834" max="13834" width="12.5546875" style="176" customWidth="1"/>
    <col min="13835" max="13835" width="1.109375" style="176" customWidth="1"/>
    <col min="13836" max="13836" width="6.88671875" style="176" customWidth="1"/>
    <col min="13837" max="13837" width="12.5546875" style="176" customWidth="1"/>
    <col min="13838" max="13838" width="5.6640625" style="176" customWidth="1"/>
    <col min="13839" max="13839" width="1.109375" style="176" customWidth="1"/>
    <col min="13840" max="13841" width="12.5546875" style="176" customWidth="1"/>
    <col min="13842" max="13842" width="11.44140625" style="176" customWidth="1"/>
    <col min="13843" max="13843" width="7.6640625" style="176" customWidth="1"/>
    <col min="13844" max="13844" width="6.88671875" style="176" customWidth="1"/>
    <col min="13845" max="13845" width="6.109375" style="176" customWidth="1"/>
    <col min="13846" max="13846" width="4.109375" style="176" customWidth="1"/>
    <col min="13847" max="13847" width="1.109375" style="176" customWidth="1"/>
    <col min="13848" max="13848" width="7.6640625" style="176" customWidth="1"/>
    <col min="13849" max="13849" width="6.109375" style="176" customWidth="1"/>
    <col min="13850" max="13850" width="2.6640625" style="176" customWidth="1"/>
    <col min="13851" max="14080" width="6.88671875" style="176"/>
    <col min="14081" max="14081" width="2.33203125" style="176" customWidth="1"/>
    <col min="14082" max="14082" width="1.109375" style="176" customWidth="1"/>
    <col min="14083" max="14083" width="4.5546875" style="176" customWidth="1"/>
    <col min="14084" max="14084" width="1.109375" style="176" customWidth="1"/>
    <col min="14085" max="14085" width="6.88671875" style="176" customWidth="1"/>
    <col min="14086" max="14086" width="8.109375" style="176" customWidth="1"/>
    <col min="14087" max="14087" width="17" style="176" customWidth="1"/>
    <col min="14088" max="14088" width="1.109375" style="176" customWidth="1"/>
    <col min="14089" max="14089" width="16" style="176" customWidth="1"/>
    <col min="14090" max="14090" width="12.5546875" style="176" customWidth="1"/>
    <col min="14091" max="14091" width="1.109375" style="176" customWidth="1"/>
    <col min="14092" max="14092" width="6.88671875" style="176" customWidth="1"/>
    <col min="14093" max="14093" width="12.5546875" style="176" customWidth="1"/>
    <col min="14094" max="14094" width="5.6640625" style="176" customWidth="1"/>
    <col min="14095" max="14095" width="1.109375" style="176" customWidth="1"/>
    <col min="14096" max="14097" width="12.5546875" style="176" customWidth="1"/>
    <col min="14098" max="14098" width="11.44140625" style="176" customWidth="1"/>
    <col min="14099" max="14099" width="7.6640625" style="176" customWidth="1"/>
    <col min="14100" max="14100" width="6.88671875" style="176" customWidth="1"/>
    <col min="14101" max="14101" width="6.109375" style="176" customWidth="1"/>
    <col min="14102" max="14102" width="4.109375" style="176" customWidth="1"/>
    <col min="14103" max="14103" width="1.109375" style="176" customWidth="1"/>
    <col min="14104" max="14104" width="7.6640625" style="176" customWidth="1"/>
    <col min="14105" max="14105" width="6.109375" style="176" customWidth="1"/>
    <col min="14106" max="14106" width="2.6640625" style="176" customWidth="1"/>
    <col min="14107" max="14336" width="6.88671875" style="176"/>
    <col min="14337" max="14337" width="2.33203125" style="176" customWidth="1"/>
    <col min="14338" max="14338" width="1.109375" style="176" customWidth="1"/>
    <col min="14339" max="14339" width="4.5546875" style="176" customWidth="1"/>
    <col min="14340" max="14340" width="1.109375" style="176" customWidth="1"/>
    <col min="14341" max="14341" width="6.88671875" style="176" customWidth="1"/>
    <col min="14342" max="14342" width="8.109375" style="176" customWidth="1"/>
    <col min="14343" max="14343" width="17" style="176" customWidth="1"/>
    <col min="14344" max="14344" width="1.109375" style="176" customWidth="1"/>
    <col min="14345" max="14345" width="16" style="176" customWidth="1"/>
    <col min="14346" max="14346" width="12.5546875" style="176" customWidth="1"/>
    <col min="14347" max="14347" width="1.109375" style="176" customWidth="1"/>
    <col min="14348" max="14348" width="6.88671875" style="176" customWidth="1"/>
    <col min="14349" max="14349" width="12.5546875" style="176" customWidth="1"/>
    <col min="14350" max="14350" width="5.6640625" style="176" customWidth="1"/>
    <col min="14351" max="14351" width="1.109375" style="176" customWidth="1"/>
    <col min="14352" max="14353" width="12.5546875" style="176" customWidth="1"/>
    <col min="14354" max="14354" width="11.44140625" style="176" customWidth="1"/>
    <col min="14355" max="14355" width="7.6640625" style="176" customWidth="1"/>
    <col min="14356" max="14356" width="6.88671875" style="176" customWidth="1"/>
    <col min="14357" max="14357" width="6.109375" style="176" customWidth="1"/>
    <col min="14358" max="14358" width="4.109375" style="176" customWidth="1"/>
    <col min="14359" max="14359" width="1.109375" style="176" customWidth="1"/>
    <col min="14360" max="14360" width="7.6640625" style="176" customWidth="1"/>
    <col min="14361" max="14361" width="6.109375" style="176" customWidth="1"/>
    <col min="14362" max="14362" width="2.6640625" style="176" customWidth="1"/>
    <col min="14363" max="14592" width="6.88671875" style="176"/>
    <col min="14593" max="14593" width="2.33203125" style="176" customWidth="1"/>
    <col min="14594" max="14594" width="1.109375" style="176" customWidth="1"/>
    <col min="14595" max="14595" width="4.5546875" style="176" customWidth="1"/>
    <col min="14596" max="14596" width="1.109375" style="176" customWidth="1"/>
    <col min="14597" max="14597" width="6.88671875" style="176" customWidth="1"/>
    <col min="14598" max="14598" width="8.109375" style="176" customWidth="1"/>
    <col min="14599" max="14599" width="17" style="176" customWidth="1"/>
    <col min="14600" max="14600" width="1.109375" style="176" customWidth="1"/>
    <col min="14601" max="14601" width="16" style="176" customWidth="1"/>
    <col min="14602" max="14602" width="12.5546875" style="176" customWidth="1"/>
    <col min="14603" max="14603" width="1.109375" style="176" customWidth="1"/>
    <col min="14604" max="14604" width="6.88671875" style="176" customWidth="1"/>
    <col min="14605" max="14605" width="12.5546875" style="176" customWidth="1"/>
    <col min="14606" max="14606" width="5.6640625" style="176" customWidth="1"/>
    <col min="14607" max="14607" width="1.109375" style="176" customWidth="1"/>
    <col min="14608" max="14609" width="12.5546875" style="176" customWidth="1"/>
    <col min="14610" max="14610" width="11.44140625" style="176" customWidth="1"/>
    <col min="14611" max="14611" width="7.6640625" style="176" customWidth="1"/>
    <col min="14612" max="14612" width="6.88671875" style="176" customWidth="1"/>
    <col min="14613" max="14613" width="6.109375" style="176" customWidth="1"/>
    <col min="14614" max="14614" width="4.109375" style="176" customWidth="1"/>
    <col min="14615" max="14615" width="1.109375" style="176" customWidth="1"/>
    <col min="14616" max="14616" width="7.6640625" style="176" customWidth="1"/>
    <col min="14617" max="14617" width="6.109375" style="176" customWidth="1"/>
    <col min="14618" max="14618" width="2.6640625" style="176" customWidth="1"/>
    <col min="14619" max="14848" width="6.88671875" style="176"/>
    <col min="14849" max="14849" width="2.33203125" style="176" customWidth="1"/>
    <col min="14850" max="14850" width="1.109375" style="176" customWidth="1"/>
    <col min="14851" max="14851" width="4.5546875" style="176" customWidth="1"/>
    <col min="14852" max="14852" width="1.109375" style="176" customWidth="1"/>
    <col min="14853" max="14853" width="6.88671875" style="176" customWidth="1"/>
    <col min="14854" max="14854" width="8.109375" style="176" customWidth="1"/>
    <col min="14855" max="14855" width="17" style="176" customWidth="1"/>
    <col min="14856" max="14856" width="1.109375" style="176" customWidth="1"/>
    <col min="14857" max="14857" width="16" style="176" customWidth="1"/>
    <col min="14858" max="14858" width="12.5546875" style="176" customWidth="1"/>
    <col min="14859" max="14859" width="1.109375" style="176" customWidth="1"/>
    <col min="14860" max="14860" width="6.88671875" style="176" customWidth="1"/>
    <col min="14861" max="14861" width="12.5546875" style="176" customWidth="1"/>
    <col min="14862" max="14862" width="5.6640625" style="176" customWidth="1"/>
    <col min="14863" max="14863" width="1.109375" style="176" customWidth="1"/>
    <col min="14864" max="14865" width="12.5546875" style="176" customWidth="1"/>
    <col min="14866" max="14866" width="11.44140625" style="176" customWidth="1"/>
    <col min="14867" max="14867" width="7.6640625" style="176" customWidth="1"/>
    <col min="14868" max="14868" width="6.88671875" style="176" customWidth="1"/>
    <col min="14869" max="14869" width="6.109375" style="176" customWidth="1"/>
    <col min="14870" max="14870" width="4.109375" style="176" customWidth="1"/>
    <col min="14871" max="14871" width="1.109375" style="176" customWidth="1"/>
    <col min="14872" max="14872" width="7.6640625" style="176" customWidth="1"/>
    <col min="14873" max="14873" width="6.109375" style="176" customWidth="1"/>
    <col min="14874" max="14874" width="2.6640625" style="176" customWidth="1"/>
    <col min="14875" max="15104" width="6.88671875" style="176"/>
    <col min="15105" max="15105" width="2.33203125" style="176" customWidth="1"/>
    <col min="15106" max="15106" width="1.109375" style="176" customWidth="1"/>
    <col min="15107" max="15107" width="4.5546875" style="176" customWidth="1"/>
    <col min="15108" max="15108" width="1.109375" style="176" customWidth="1"/>
    <col min="15109" max="15109" width="6.88671875" style="176" customWidth="1"/>
    <col min="15110" max="15110" width="8.109375" style="176" customWidth="1"/>
    <col min="15111" max="15111" width="17" style="176" customWidth="1"/>
    <col min="15112" max="15112" width="1.109375" style="176" customWidth="1"/>
    <col min="15113" max="15113" width="16" style="176" customWidth="1"/>
    <col min="15114" max="15114" width="12.5546875" style="176" customWidth="1"/>
    <col min="15115" max="15115" width="1.109375" style="176" customWidth="1"/>
    <col min="15116" max="15116" width="6.88671875" style="176" customWidth="1"/>
    <col min="15117" max="15117" width="12.5546875" style="176" customWidth="1"/>
    <col min="15118" max="15118" width="5.6640625" style="176" customWidth="1"/>
    <col min="15119" max="15119" width="1.109375" style="176" customWidth="1"/>
    <col min="15120" max="15121" width="12.5546875" style="176" customWidth="1"/>
    <col min="15122" max="15122" width="11.44140625" style="176" customWidth="1"/>
    <col min="15123" max="15123" width="7.6640625" style="176" customWidth="1"/>
    <col min="15124" max="15124" width="6.88671875" style="176" customWidth="1"/>
    <col min="15125" max="15125" width="6.109375" style="176" customWidth="1"/>
    <col min="15126" max="15126" width="4.109375" style="176" customWidth="1"/>
    <col min="15127" max="15127" width="1.109375" style="176" customWidth="1"/>
    <col min="15128" max="15128" width="7.6640625" style="176" customWidth="1"/>
    <col min="15129" max="15129" width="6.109375" style="176" customWidth="1"/>
    <col min="15130" max="15130" width="2.6640625" style="176" customWidth="1"/>
    <col min="15131" max="15360" width="6.88671875" style="176"/>
    <col min="15361" max="15361" width="2.33203125" style="176" customWidth="1"/>
    <col min="15362" max="15362" width="1.109375" style="176" customWidth="1"/>
    <col min="15363" max="15363" width="4.5546875" style="176" customWidth="1"/>
    <col min="15364" max="15364" width="1.109375" style="176" customWidth="1"/>
    <col min="15365" max="15365" width="6.88671875" style="176" customWidth="1"/>
    <col min="15366" max="15366" width="8.109375" style="176" customWidth="1"/>
    <col min="15367" max="15367" width="17" style="176" customWidth="1"/>
    <col min="15368" max="15368" width="1.109375" style="176" customWidth="1"/>
    <col min="15369" max="15369" width="16" style="176" customWidth="1"/>
    <col min="15370" max="15370" width="12.5546875" style="176" customWidth="1"/>
    <col min="15371" max="15371" width="1.109375" style="176" customWidth="1"/>
    <col min="15372" max="15372" width="6.88671875" style="176" customWidth="1"/>
    <col min="15373" max="15373" width="12.5546875" style="176" customWidth="1"/>
    <col min="15374" max="15374" width="5.6640625" style="176" customWidth="1"/>
    <col min="15375" max="15375" width="1.109375" style="176" customWidth="1"/>
    <col min="15376" max="15377" width="12.5546875" style="176" customWidth="1"/>
    <col min="15378" max="15378" width="11.44140625" style="176" customWidth="1"/>
    <col min="15379" max="15379" width="7.6640625" style="176" customWidth="1"/>
    <col min="15380" max="15380" width="6.88671875" style="176" customWidth="1"/>
    <col min="15381" max="15381" width="6.109375" style="176" customWidth="1"/>
    <col min="15382" max="15382" width="4.109375" style="176" customWidth="1"/>
    <col min="15383" max="15383" width="1.109375" style="176" customWidth="1"/>
    <col min="15384" max="15384" width="7.6640625" style="176" customWidth="1"/>
    <col min="15385" max="15385" width="6.109375" style="176" customWidth="1"/>
    <col min="15386" max="15386" width="2.6640625" style="176" customWidth="1"/>
    <col min="15387" max="15616" width="6.88671875" style="176"/>
    <col min="15617" max="15617" width="2.33203125" style="176" customWidth="1"/>
    <col min="15618" max="15618" width="1.109375" style="176" customWidth="1"/>
    <col min="15619" max="15619" width="4.5546875" style="176" customWidth="1"/>
    <col min="15620" max="15620" width="1.109375" style="176" customWidth="1"/>
    <col min="15621" max="15621" width="6.88671875" style="176" customWidth="1"/>
    <col min="15622" max="15622" width="8.109375" style="176" customWidth="1"/>
    <col min="15623" max="15623" width="17" style="176" customWidth="1"/>
    <col min="15624" max="15624" width="1.109375" style="176" customWidth="1"/>
    <col min="15625" max="15625" width="16" style="176" customWidth="1"/>
    <col min="15626" max="15626" width="12.5546875" style="176" customWidth="1"/>
    <col min="15627" max="15627" width="1.109375" style="176" customWidth="1"/>
    <col min="15628" max="15628" width="6.88671875" style="176" customWidth="1"/>
    <col min="15629" max="15629" width="12.5546875" style="176" customWidth="1"/>
    <col min="15630" max="15630" width="5.6640625" style="176" customWidth="1"/>
    <col min="15631" max="15631" width="1.109375" style="176" customWidth="1"/>
    <col min="15632" max="15633" width="12.5546875" style="176" customWidth="1"/>
    <col min="15634" max="15634" width="11.44140625" style="176" customWidth="1"/>
    <col min="15635" max="15635" width="7.6640625" style="176" customWidth="1"/>
    <col min="15636" max="15636" width="6.88671875" style="176" customWidth="1"/>
    <col min="15637" max="15637" width="6.109375" style="176" customWidth="1"/>
    <col min="15638" max="15638" width="4.109375" style="176" customWidth="1"/>
    <col min="15639" max="15639" width="1.109375" style="176" customWidth="1"/>
    <col min="15640" max="15640" width="7.6640625" style="176" customWidth="1"/>
    <col min="15641" max="15641" width="6.109375" style="176" customWidth="1"/>
    <col min="15642" max="15642" width="2.6640625" style="176" customWidth="1"/>
    <col min="15643" max="15872" width="6.88671875" style="176"/>
    <col min="15873" max="15873" width="2.33203125" style="176" customWidth="1"/>
    <col min="15874" max="15874" width="1.109375" style="176" customWidth="1"/>
    <col min="15875" max="15875" width="4.5546875" style="176" customWidth="1"/>
    <col min="15876" max="15876" width="1.109375" style="176" customWidth="1"/>
    <col min="15877" max="15877" width="6.88671875" style="176" customWidth="1"/>
    <col min="15878" max="15878" width="8.109375" style="176" customWidth="1"/>
    <col min="15879" max="15879" width="17" style="176" customWidth="1"/>
    <col min="15880" max="15880" width="1.109375" style="176" customWidth="1"/>
    <col min="15881" max="15881" width="16" style="176" customWidth="1"/>
    <col min="15882" max="15882" width="12.5546875" style="176" customWidth="1"/>
    <col min="15883" max="15883" width="1.109375" style="176" customWidth="1"/>
    <col min="15884" max="15884" width="6.88671875" style="176" customWidth="1"/>
    <col min="15885" max="15885" width="12.5546875" style="176" customWidth="1"/>
    <col min="15886" max="15886" width="5.6640625" style="176" customWidth="1"/>
    <col min="15887" max="15887" width="1.109375" style="176" customWidth="1"/>
    <col min="15888" max="15889" width="12.5546875" style="176" customWidth="1"/>
    <col min="15890" max="15890" width="11.44140625" style="176" customWidth="1"/>
    <col min="15891" max="15891" width="7.6640625" style="176" customWidth="1"/>
    <col min="15892" max="15892" width="6.88671875" style="176" customWidth="1"/>
    <col min="15893" max="15893" width="6.109375" style="176" customWidth="1"/>
    <col min="15894" max="15894" width="4.109375" style="176" customWidth="1"/>
    <col min="15895" max="15895" width="1.109375" style="176" customWidth="1"/>
    <col min="15896" max="15896" width="7.6640625" style="176" customWidth="1"/>
    <col min="15897" max="15897" width="6.109375" style="176" customWidth="1"/>
    <col min="15898" max="15898" width="2.6640625" style="176" customWidth="1"/>
    <col min="15899" max="16128" width="6.88671875" style="176"/>
    <col min="16129" max="16129" width="2.33203125" style="176" customWidth="1"/>
    <col min="16130" max="16130" width="1.109375" style="176" customWidth="1"/>
    <col min="16131" max="16131" width="4.5546875" style="176" customWidth="1"/>
    <col min="16132" max="16132" width="1.109375" style="176" customWidth="1"/>
    <col min="16133" max="16133" width="6.88671875" style="176" customWidth="1"/>
    <col min="16134" max="16134" width="8.109375" style="176" customWidth="1"/>
    <col min="16135" max="16135" width="17" style="176" customWidth="1"/>
    <col min="16136" max="16136" width="1.109375" style="176" customWidth="1"/>
    <col min="16137" max="16137" width="16" style="176" customWidth="1"/>
    <col min="16138" max="16138" width="12.5546875" style="176" customWidth="1"/>
    <col min="16139" max="16139" width="1.109375" style="176" customWidth="1"/>
    <col min="16140" max="16140" width="6.88671875" style="176" customWidth="1"/>
    <col min="16141" max="16141" width="12.5546875" style="176" customWidth="1"/>
    <col min="16142" max="16142" width="5.6640625" style="176" customWidth="1"/>
    <col min="16143" max="16143" width="1.109375" style="176" customWidth="1"/>
    <col min="16144" max="16145" width="12.5546875" style="176" customWidth="1"/>
    <col min="16146" max="16146" width="11.44140625" style="176" customWidth="1"/>
    <col min="16147" max="16147" width="7.6640625" style="176" customWidth="1"/>
    <col min="16148" max="16148" width="6.88671875" style="176" customWidth="1"/>
    <col min="16149" max="16149" width="6.109375" style="176" customWidth="1"/>
    <col min="16150" max="16150" width="4.109375" style="176" customWidth="1"/>
    <col min="16151" max="16151" width="1.109375" style="176" customWidth="1"/>
    <col min="16152" max="16152" width="7.6640625" style="176" customWidth="1"/>
    <col min="16153" max="16153" width="6.109375" style="176" customWidth="1"/>
    <col min="16154" max="16154" width="2.6640625" style="176" customWidth="1"/>
    <col min="16155" max="16384" width="6.88671875" style="176"/>
  </cols>
  <sheetData>
    <row r="1" spans="2:26" ht="60.75" customHeight="1"/>
    <row r="2" spans="2:26" ht="16.95" customHeight="1">
      <c r="B2" s="418" t="s">
        <v>126</v>
      </c>
      <c r="C2" s="418"/>
      <c r="D2" s="418"/>
      <c r="E2" s="418"/>
      <c r="F2" s="418"/>
      <c r="G2" s="418"/>
      <c r="H2" s="418"/>
      <c r="I2" s="418"/>
      <c r="J2" s="418"/>
      <c r="K2" s="418"/>
      <c r="L2" s="418"/>
      <c r="M2" s="418"/>
      <c r="N2" s="418"/>
      <c r="O2" s="418"/>
      <c r="P2" s="418"/>
      <c r="Q2" s="418"/>
      <c r="R2" s="418"/>
      <c r="S2" s="418"/>
      <c r="T2" s="418"/>
      <c r="U2" s="418"/>
      <c r="V2" s="418"/>
      <c r="W2" s="418"/>
      <c r="X2" s="418"/>
      <c r="Y2" s="418"/>
      <c r="Z2" s="418"/>
    </row>
    <row r="3" spans="2:26" ht="27" customHeight="1">
      <c r="B3" s="419" t="s">
        <v>0</v>
      </c>
      <c r="C3" s="419"/>
      <c r="D3" s="419"/>
      <c r="E3" s="419"/>
      <c r="F3" s="419"/>
      <c r="G3" s="419"/>
      <c r="H3" s="419"/>
      <c r="I3" s="419"/>
      <c r="J3" s="419"/>
      <c r="K3" s="419"/>
      <c r="L3" s="419"/>
      <c r="M3" s="419"/>
      <c r="N3" s="419"/>
      <c r="O3" s="419"/>
      <c r="P3" s="419"/>
      <c r="Q3" s="419"/>
      <c r="R3" s="419"/>
      <c r="S3" s="419"/>
      <c r="T3" s="419"/>
      <c r="U3" s="419"/>
      <c r="V3" s="419"/>
      <c r="W3" s="419"/>
      <c r="X3" s="419"/>
      <c r="Y3" s="419"/>
      <c r="Z3" s="419"/>
    </row>
    <row r="4" spans="2:26" ht="12.6" customHeight="1">
      <c r="B4" s="420" t="s">
        <v>127</v>
      </c>
      <c r="C4" s="420"/>
      <c r="D4" s="420"/>
      <c r="E4" s="420"/>
      <c r="F4" s="420"/>
      <c r="G4" s="420"/>
      <c r="H4" s="420"/>
      <c r="I4" s="420"/>
      <c r="J4" s="420"/>
      <c r="K4" s="420"/>
      <c r="L4" s="420"/>
      <c r="M4" s="420"/>
      <c r="N4" s="420"/>
      <c r="O4" s="420"/>
      <c r="P4" s="420"/>
      <c r="Q4" s="420"/>
      <c r="R4" s="420"/>
      <c r="S4" s="420"/>
      <c r="T4" s="420"/>
      <c r="U4" s="420"/>
      <c r="V4" s="420"/>
      <c r="W4" s="420"/>
      <c r="X4" s="420"/>
      <c r="Y4" s="420"/>
      <c r="Z4" s="420"/>
    </row>
    <row r="5" spans="2:26" s="284" customFormat="1" ht="13.5" customHeight="1">
      <c r="B5" s="421" t="s">
        <v>183</v>
      </c>
      <c r="C5" s="421"/>
      <c r="D5" s="421"/>
      <c r="E5" s="421"/>
      <c r="F5" s="421"/>
      <c r="G5" s="421"/>
      <c r="H5" s="421"/>
      <c r="I5" s="421"/>
      <c r="J5" s="421"/>
      <c r="K5" s="421"/>
      <c r="L5" s="421"/>
      <c r="M5" s="421"/>
      <c r="N5" s="421"/>
      <c r="O5" s="421"/>
      <c r="P5" s="421"/>
      <c r="Q5" s="421"/>
      <c r="R5" s="421"/>
      <c r="S5" s="421"/>
      <c r="T5" s="421"/>
      <c r="U5" s="421"/>
      <c r="V5" s="421"/>
      <c r="W5" s="421"/>
      <c r="X5" s="421"/>
      <c r="Y5" s="421"/>
      <c r="Z5" s="421"/>
    </row>
    <row r="6" spans="2:26" ht="13.2">
      <c r="T6" s="240" t="s">
        <v>128</v>
      </c>
      <c r="U6" s="422">
        <v>43103</v>
      </c>
      <c r="V6" s="422"/>
      <c r="W6" s="423">
        <v>0.40145833333333331</v>
      </c>
      <c r="X6" s="423"/>
      <c r="Y6" s="423"/>
      <c r="Z6" s="423"/>
    </row>
    <row r="7" spans="2:26" ht="13.2">
      <c r="T7" s="240" t="s">
        <v>129</v>
      </c>
      <c r="U7" s="241">
        <v>1</v>
      </c>
      <c r="V7" s="414" t="s">
        <v>130</v>
      </c>
      <c r="W7" s="414"/>
      <c r="X7" s="414"/>
      <c r="Y7" s="241">
        <v>16</v>
      </c>
    </row>
    <row r="8" spans="2:26" ht="13.2">
      <c r="B8" s="415" t="s">
        <v>489</v>
      </c>
      <c r="C8" s="415"/>
      <c r="D8" s="415"/>
      <c r="E8" s="415"/>
      <c r="F8" s="415"/>
      <c r="G8" s="415"/>
      <c r="H8" s="415"/>
      <c r="I8" s="415"/>
      <c r="J8" s="415"/>
      <c r="K8" s="415"/>
      <c r="L8" s="415"/>
      <c r="M8" s="415"/>
      <c r="N8" s="415"/>
      <c r="O8" s="415"/>
      <c r="P8" s="415"/>
      <c r="Q8" s="415"/>
      <c r="R8" s="415"/>
      <c r="S8" s="415"/>
      <c r="T8" s="415"/>
      <c r="U8" s="415"/>
      <c r="V8" s="415"/>
      <c r="W8" s="415"/>
      <c r="X8" s="415"/>
      <c r="Y8" s="415"/>
      <c r="Z8" s="415"/>
    </row>
    <row r="9" spans="2:26" ht="6.75" customHeight="1">
      <c r="R9" s="416" t="s">
        <v>131</v>
      </c>
      <c r="S9" s="416"/>
      <c r="T9" s="416"/>
      <c r="U9" s="416" t="s">
        <v>132</v>
      </c>
      <c r="V9" s="416"/>
      <c r="W9" s="416"/>
      <c r="X9" s="416"/>
      <c r="Y9" s="416"/>
      <c r="Z9" s="416"/>
    </row>
    <row r="10" spans="2:26" ht="6.75" customHeight="1">
      <c r="J10" s="416" t="s">
        <v>133</v>
      </c>
      <c r="P10" s="416" t="s">
        <v>178</v>
      </c>
      <c r="Q10" s="416" t="s">
        <v>134</v>
      </c>
      <c r="R10" s="416"/>
      <c r="S10" s="416"/>
      <c r="T10" s="416"/>
      <c r="U10" s="416"/>
      <c r="V10" s="416"/>
      <c r="W10" s="416"/>
      <c r="X10" s="416"/>
      <c r="Y10" s="416"/>
      <c r="Z10" s="416"/>
    </row>
    <row r="11" spans="2:26" ht="6" customHeight="1">
      <c r="B11" s="416" t="s">
        <v>135</v>
      </c>
      <c r="C11" s="416"/>
      <c r="E11" s="417" t="s">
        <v>136</v>
      </c>
      <c r="F11" s="417"/>
      <c r="G11" s="417"/>
      <c r="H11" s="417"/>
      <c r="I11" s="416" t="s">
        <v>137</v>
      </c>
      <c r="J11" s="416"/>
      <c r="L11" s="417" t="s">
        <v>95</v>
      </c>
      <c r="M11" s="417"/>
      <c r="N11" s="417"/>
      <c r="P11" s="416"/>
      <c r="Q11" s="416"/>
    </row>
    <row r="12" spans="2:26" ht="7.5" customHeight="1">
      <c r="B12" s="416"/>
      <c r="C12" s="416"/>
      <c r="E12" s="417"/>
      <c r="F12" s="417"/>
      <c r="G12" s="417"/>
      <c r="H12" s="417"/>
      <c r="I12" s="416"/>
      <c r="J12" s="416"/>
      <c r="L12" s="417"/>
      <c r="M12" s="417"/>
      <c r="N12" s="417"/>
      <c r="P12" s="416"/>
      <c r="Q12" s="416"/>
    </row>
    <row r="13" spans="2:26" ht="6.75" customHeight="1">
      <c r="J13" s="416"/>
      <c r="P13" s="416"/>
      <c r="Q13" s="416"/>
      <c r="R13" s="416" t="s">
        <v>3</v>
      </c>
      <c r="S13" s="416" t="s">
        <v>4</v>
      </c>
      <c r="T13" s="416"/>
      <c r="U13" s="416" t="s">
        <v>138</v>
      </c>
      <c r="V13" s="416"/>
      <c r="W13" s="416"/>
      <c r="X13" s="416" t="s">
        <v>139</v>
      </c>
      <c r="Y13" s="416"/>
      <c r="Z13" s="416"/>
    </row>
    <row r="14" spans="2:26" ht="6" customHeight="1">
      <c r="R14" s="416"/>
      <c r="S14" s="416"/>
      <c r="T14" s="416"/>
      <c r="U14" s="416"/>
      <c r="V14" s="416"/>
      <c r="W14" s="416"/>
      <c r="X14" s="416"/>
      <c r="Y14" s="416"/>
      <c r="Z14" s="416"/>
    </row>
    <row r="15" spans="2:26" ht="6" customHeight="1"/>
    <row r="16" spans="2:26" ht="29.4" customHeight="1">
      <c r="B16" s="424">
        <v>84</v>
      </c>
      <c r="C16" s="424"/>
      <c r="E16" s="425" t="s">
        <v>296</v>
      </c>
      <c r="F16" s="425"/>
      <c r="G16" s="425"/>
      <c r="H16" s="425"/>
      <c r="I16" s="242" t="s">
        <v>297</v>
      </c>
      <c r="J16" s="242" t="s">
        <v>439</v>
      </c>
      <c r="L16" s="425" t="s">
        <v>313</v>
      </c>
      <c r="M16" s="425"/>
      <c r="N16" s="425"/>
      <c r="P16" s="242" t="s">
        <v>140</v>
      </c>
      <c r="Q16" s="243">
        <v>24</v>
      </c>
      <c r="R16" s="243">
        <v>19</v>
      </c>
      <c r="S16" s="424">
        <v>5</v>
      </c>
      <c r="T16" s="424"/>
      <c r="U16" s="424">
        <v>18</v>
      </c>
      <c r="V16" s="424"/>
      <c r="W16" s="424"/>
      <c r="X16" s="424">
        <v>6</v>
      </c>
      <c r="Y16" s="424"/>
      <c r="Z16" s="424"/>
    </row>
    <row r="17" spans="2:27" ht="26.4" customHeight="1">
      <c r="B17" s="424">
        <v>104</v>
      </c>
      <c r="C17" s="424"/>
      <c r="E17" s="425" t="s">
        <v>434</v>
      </c>
      <c r="F17" s="425"/>
      <c r="G17" s="425"/>
      <c r="H17" s="425"/>
      <c r="I17" s="242" t="s">
        <v>435</v>
      </c>
      <c r="J17" s="242" t="s">
        <v>440</v>
      </c>
      <c r="L17" s="425" t="s">
        <v>313</v>
      </c>
      <c r="M17" s="425"/>
      <c r="N17" s="425"/>
      <c r="P17" s="242" t="s">
        <v>140</v>
      </c>
      <c r="Q17" s="243">
        <v>21</v>
      </c>
      <c r="R17" s="243">
        <v>15</v>
      </c>
      <c r="S17" s="424">
        <v>6</v>
      </c>
      <c r="T17" s="424"/>
      <c r="U17" s="424">
        <v>14</v>
      </c>
      <c r="V17" s="424"/>
      <c r="W17" s="424"/>
      <c r="X17" s="424">
        <v>7</v>
      </c>
      <c r="Y17" s="424"/>
      <c r="Z17" s="424"/>
    </row>
    <row r="18" spans="2:27" ht="27.6" customHeight="1">
      <c r="B18" s="424">
        <v>116</v>
      </c>
      <c r="C18" s="424"/>
      <c r="E18" s="425" t="s">
        <v>296</v>
      </c>
      <c r="F18" s="425"/>
      <c r="G18" s="425"/>
      <c r="H18" s="425"/>
      <c r="I18" s="242" t="s">
        <v>422</v>
      </c>
      <c r="J18" s="242" t="s">
        <v>441</v>
      </c>
      <c r="L18" s="425" t="s">
        <v>313</v>
      </c>
      <c r="M18" s="425"/>
      <c r="N18" s="425"/>
      <c r="P18" s="242" t="s">
        <v>140</v>
      </c>
      <c r="Q18" s="243">
        <v>13</v>
      </c>
      <c r="R18" s="243">
        <v>11</v>
      </c>
      <c r="S18" s="424">
        <v>2</v>
      </c>
      <c r="T18" s="424"/>
      <c r="U18" s="424">
        <v>8</v>
      </c>
      <c r="V18" s="424"/>
      <c r="W18" s="424"/>
      <c r="X18" s="424">
        <v>5</v>
      </c>
      <c r="Y18" s="424"/>
      <c r="Z18" s="424"/>
    </row>
    <row r="19" spans="2:27" ht="30" customHeight="1">
      <c r="B19" s="424">
        <v>151</v>
      </c>
      <c r="C19" s="424"/>
      <c r="E19" s="425" t="s">
        <v>434</v>
      </c>
      <c r="F19" s="425"/>
      <c r="G19" s="425"/>
      <c r="H19" s="425"/>
      <c r="I19" s="242" t="s">
        <v>436</v>
      </c>
      <c r="J19" s="242" t="s">
        <v>490</v>
      </c>
      <c r="L19" s="425" t="s">
        <v>313</v>
      </c>
      <c r="M19" s="425"/>
      <c r="N19" s="425"/>
      <c r="P19" s="242" t="s">
        <v>140</v>
      </c>
      <c r="Q19" s="243">
        <v>24</v>
      </c>
      <c r="R19" s="243">
        <v>0</v>
      </c>
      <c r="S19" s="424">
        <v>24</v>
      </c>
      <c r="T19" s="424"/>
      <c r="U19" s="424">
        <v>20</v>
      </c>
      <c r="V19" s="424"/>
      <c r="W19" s="424"/>
      <c r="X19" s="424">
        <v>4</v>
      </c>
      <c r="Y19" s="424"/>
      <c r="Z19" s="424"/>
    </row>
    <row r="20" spans="2:27" s="231" customFormat="1" ht="14.4" customHeight="1">
      <c r="E20" s="231" t="s">
        <v>164</v>
      </c>
      <c r="I20" s="244">
        <f>COUNTA(I16:I19)</f>
        <v>4</v>
      </c>
      <c r="Q20" s="233">
        <f>SUM(Q16:Q19)</f>
        <v>82</v>
      </c>
      <c r="R20" s="233">
        <f t="shared" ref="R20:X20" si="0">SUM(R16:R19)</f>
        <v>45</v>
      </c>
      <c r="S20" s="234">
        <f t="shared" si="0"/>
        <v>37</v>
      </c>
      <c r="T20" s="234"/>
      <c r="U20" s="234">
        <f t="shared" si="0"/>
        <v>60</v>
      </c>
      <c r="V20" s="234"/>
      <c r="W20" s="234">
        <f t="shared" si="0"/>
        <v>0</v>
      </c>
      <c r="X20" s="234">
        <f t="shared" si="0"/>
        <v>22</v>
      </c>
      <c r="Y20" s="234"/>
      <c r="Z20" s="245"/>
    </row>
    <row r="21" spans="2:27" ht="31.95" customHeight="1">
      <c r="B21" s="424">
        <v>25</v>
      </c>
      <c r="C21" s="424"/>
      <c r="E21" s="426" t="s">
        <v>308</v>
      </c>
      <c r="F21" s="426"/>
      <c r="G21" s="426"/>
      <c r="H21" s="426"/>
      <c r="I21" s="242" t="s">
        <v>238</v>
      </c>
      <c r="J21" s="242" t="s">
        <v>312</v>
      </c>
      <c r="L21" s="425" t="s">
        <v>313</v>
      </c>
      <c r="M21" s="425"/>
      <c r="N21" s="425"/>
      <c r="P21" s="242" t="s">
        <v>141</v>
      </c>
      <c r="Q21" s="243">
        <v>21</v>
      </c>
      <c r="R21" s="243">
        <v>13</v>
      </c>
      <c r="S21" s="424">
        <v>8</v>
      </c>
      <c r="T21" s="424"/>
      <c r="U21" s="424">
        <v>18</v>
      </c>
      <c r="V21" s="424"/>
      <c r="W21" s="424"/>
      <c r="X21" s="424">
        <v>3</v>
      </c>
      <c r="Y21" s="424"/>
      <c r="Z21" s="424"/>
    </row>
    <row r="22" spans="2:27" ht="31.95" customHeight="1">
      <c r="B22" s="424">
        <v>140</v>
      </c>
      <c r="C22" s="424"/>
      <c r="E22" s="425" t="s">
        <v>418</v>
      </c>
      <c r="F22" s="425"/>
      <c r="G22" s="425"/>
      <c r="H22" s="425"/>
      <c r="I22" s="242" t="s">
        <v>419</v>
      </c>
      <c r="J22" s="242" t="s">
        <v>442</v>
      </c>
      <c r="L22" s="425" t="s">
        <v>313</v>
      </c>
      <c r="M22" s="425"/>
      <c r="N22" s="425"/>
      <c r="P22" s="242" t="s">
        <v>141</v>
      </c>
      <c r="Q22" s="243">
        <v>47</v>
      </c>
      <c r="R22" s="243">
        <v>32</v>
      </c>
      <c r="S22" s="424">
        <v>15</v>
      </c>
      <c r="T22" s="424"/>
      <c r="U22" s="424">
        <v>35</v>
      </c>
      <c r="V22" s="424"/>
      <c r="W22" s="424"/>
      <c r="X22" s="424">
        <v>12</v>
      </c>
      <c r="Y22" s="424"/>
      <c r="Z22" s="424"/>
    </row>
    <row r="23" spans="2:27" ht="24.6" customHeight="1">
      <c r="B23" s="424">
        <v>229</v>
      </c>
      <c r="C23" s="424"/>
      <c r="E23" s="426" t="s">
        <v>491</v>
      </c>
      <c r="F23" s="426"/>
      <c r="G23" s="426"/>
      <c r="H23" s="426"/>
      <c r="I23" s="242" t="s">
        <v>492</v>
      </c>
      <c r="J23" s="242" t="s">
        <v>493</v>
      </c>
      <c r="L23" s="425" t="s">
        <v>313</v>
      </c>
      <c r="M23" s="425"/>
      <c r="N23" s="425"/>
      <c r="P23" s="242" t="s">
        <v>141</v>
      </c>
      <c r="Q23" s="243">
        <v>21</v>
      </c>
      <c r="R23" s="243">
        <v>14</v>
      </c>
      <c r="S23" s="424">
        <v>7</v>
      </c>
      <c r="T23" s="424"/>
      <c r="U23" s="424">
        <v>19</v>
      </c>
      <c r="V23" s="424"/>
      <c r="W23" s="424"/>
      <c r="X23" s="424">
        <v>2</v>
      </c>
      <c r="Y23" s="424"/>
      <c r="Z23" s="424"/>
    </row>
    <row r="24" spans="2:27" s="231" customFormat="1" ht="14.4" customHeight="1">
      <c r="E24" s="231" t="s">
        <v>164</v>
      </c>
      <c r="I24" s="244">
        <f>COUNTA(I21:I23)</f>
        <v>3</v>
      </c>
      <c r="Q24" s="233">
        <f>SUM(Q21:Q23)</f>
        <v>89</v>
      </c>
      <c r="R24" s="233">
        <f t="shared" ref="R24:X24" si="1">SUM(R21:R23)</f>
        <v>59</v>
      </c>
      <c r="S24" s="233">
        <f t="shared" si="1"/>
        <v>30</v>
      </c>
      <c r="T24" s="233"/>
      <c r="U24" s="233">
        <f t="shared" si="1"/>
        <v>72</v>
      </c>
      <c r="V24" s="233"/>
      <c r="W24" s="233">
        <f t="shared" si="1"/>
        <v>0</v>
      </c>
      <c r="X24" s="233">
        <f t="shared" si="1"/>
        <v>17</v>
      </c>
      <c r="Y24" s="233"/>
    </row>
    <row r="25" spans="2:27" s="177" customFormat="1" ht="14.4" customHeight="1">
      <c r="E25" s="246" t="s">
        <v>494</v>
      </c>
      <c r="F25" s="246"/>
      <c r="G25" s="246"/>
      <c r="H25" s="247"/>
      <c r="I25" s="248">
        <f>SUM(I20+I24)</f>
        <v>7</v>
      </c>
      <c r="P25" s="249"/>
      <c r="Q25" s="179">
        <f>SUM(Q20+Q24)</f>
        <v>171</v>
      </c>
      <c r="R25" s="179">
        <f t="shared" ref="R25:X25" si="2">SUM(R20+R24)</f>
        <v>104</v>
      </c>
      <c r="S25" s="179">
        <f t="shared" si="2"/>
        <v>67</v>
      </c>
      <c r="T25" s="179"/>
      <c r="U25" s="179">
        <f t="shared" si="2"/>
        <v>132</v>
      </c>
      <c r="V25" s="179"/>
      <c r="W25" s="179">
        <f t="shared" si="2"/>
        <v>0</v>
      </c>
      <c r="X25" s="179">
        <f t="shared" si="2"/>
        <v>39</v>
      </c>
      <c r="Y25" s="179"/>
      <c r="Z25" s="250"/>
      <c r="AA25" s="250"/>
    </row>
    <row r="26" spans="2:27" ht="24.6" customHeight="1">
      <c r="B26" s="424">
        <v>8</v>
      </c>
      <c r="C26" s="424"/>
      <c r="E26" s="425" t="s">
        <v>146</v>
      </c>
      <c r="F26" s="425"/>
      <c r="G26" s="425"/>
      <c r="H26" s="425"/>
      <c r="I26" s="242" t="s">
        <v>197</v>
      </c>
      <c r="J26" s="242" t="s">
        <v>196</v>
      </c>
      <c r="L26" s="426" t="s">
        <v>10</v>
      </c>
      <c r="M26" s="426"/>
      <c r="N26" s="426"/>
      <c r="P26" s="242" t="s">
        <v>140</v>
      </c>
      <c r="Q26" s="243">
        <v>17</v>
      </c>
      <c r="R26" s="243">
        <v>11</v>
      </c>
      <c r="S26" s="424">
        <v>6</v>
      </c>
      <c r="T26" s="424"/>
      <c r="U26" s="424">
        <v>16</v>
      </c>
      <c r="V26" s="424"/>
      <c r="W26" s="424"/>
      <c r="X26" s="424">
        <v>1</v>
      </c>
      <c r="Y26" s="424"/>
      <c r="Z26" s="424"/>
    </row>
    <row r="27" spans="2:27" ht="17.399999999999999" customHeight="1">
      <c r="B27" s="424">
        <v>6</v>
      </c>
      <c r="C27" s="424"/>
      <c r="E27" s="426" t="s">
        <v>177</v>
      </c>
      <c r="F27" s="426"/>
      <c r="G27" s="426"/>
      <c r="H27" s="426"/>
      <c r="I27" s="242" t="s">
        <v>195</v>
      </c>
      <c r="J27" s="242" t="s">
        <v>196</v>
      </c>
      <c r="L27" s="426" t="s">
        <v>10</v>
      </c>
      <c r="M27" s="426"/>
      <c r="N27" s="426"/>
      <c r="P27" s="242" t="s">
        <v>140</v>
      </c>
      <c r="Q27" s="243">
        <v>9</v>
      </c>
      <c r="R27" s="243">
        <v>1</v>
      </c>
      <c r="S27" s="424">
        <v>8</v>
      </c>
      <c r="T27" s="424"/>
      <c r="U27" s="424">
        <v>5</v>
      </c>
      <c r="V27" s="424"/>
      <c r="W27" s="424"/>
      <c r="X27" s="424">
        <v>4</v>
      </c>
      <c r="Y27" s="424"/>
      <c r="Z27" s="424"/>
    </row>
    <row r="28" spans="2:27" ht="17.399999999999999" customHeight="1">
      <c r="B28" s="424">
        <v>12</v>
      </c>
      <c r="C28" s="424"/>
      <c r="E28" s="426" t="s">
        <v>162</v>
      </c>
      <c r="F28" s="426"/>
      <c r="G28" s="426"/>
      <c r="H28" s="426"/>
      <c r="I28" s="242" t="s">
        <v>198</v>
      </c>
      <c r="J28" s="242" t="s">
        <v>199</v>
      </c>
      <c r="L28" s="426" t="s">
        <v>10</v>
      </c>
      <c r="M28" s="426"/>
      <c r="N28" s="426"/>
      <c r="P28" s="242" t="s">
        <v>140</v>
      </c>
      <c r="Q28" s="243">
        <v>26</v>
      </c>
      <c r="R28" s="243">
        <v>22</v>
      </c>
      <c r="S28" s="424">
        <v>4</v>
      </c>
      <c r="T28" s="424"/>
      <c r="U28" s="424">
        <v>18</v>
      </c>
      <c r="V28" s="424"/>
      <c r="W28" s="424"/>
      <c r="X28" s="424">
        <v>8</v>
      </c>
      <c r="Y28" s="424"/>
      <c r="Z28" s="424"/>
    </row>
    <row r="29" spans="2:27" ht="15.6" customHeight="1">
      <c r="B29" s="424">
        <v>19</v>
      </c>
      <c r="C29" s="424"/>
      <c r="E29" s="426" t="s">
        <v>200</v>
      </c>
      <c r="F29" s="426"/>
      <c r="G29" s="426"/>
      <c r="H29" s="426"/>
      <c r="I29" s="242" t="s">
        <v>201</v>
      </c>
      <c r="J29" s="242" t="s">
        <v>202</v>
      </c>
      <c r="L29" s="426" t="s">
        <v>10</v>
      </c>
      <c r="M29" s="426"/>
      <c r="N29" s="426"/>
      <c r="P29" s="242" t="s">
        <v>140</v>
      </c>
      <c r="Q29" s="243">
        <v>26</v>
      </c>
      <c r="R29" s="243">
        <v>20</v>
      </c>
      <c r="S29" s="424">
        <v>6</v>
      </c>
      <c r="T29" s="424"/>
      <c r="U29" s="424">
        <v>24</v>
      </c>
      <c r="V29" s="424"/>
      <c r="W29" s="424"/>
      <c r="X29" s="424">
        <v>2</v>
      </c>
      <c r="Y29" s="424"/>
      <c r="Z29" s="424"/>
    </row>
    <row r="30" spans="2:27" ht="15.6" customHeight="1">
      <c r="B30" s="424">
        <v>20</v>
      </c>
      <c r="C30" s="424"/>
      <c r="E30" s="426" t="s">
        <v>144</v>
      </c>
      <c r="F30" s="426"/>
      <c r="G30" s="426"/>
      <c r="H30" s="426"/>
      <c r="I30" s="242" t="s">
        <v>203</v>
      </c>
      <c r="J30" s="242" t="s">
        <v>202</v>
      </c>
      <c r="L30" s="426" t="s">
        <v>10</v>
      </c>
      <c r="M30" s="426"/>
      <c r="N30" s="426"/>
      <c r="P30" s="242" t="s">
        <v>140</v>
      </c>
      <c r="Q30" s="243">
        <v>21</v>
      </c>
      <c r="R30" s="243">
        <v>14</v>
      </c>
      <c r="S30" s="424">
        <v>7</v>
      </c>
      <c r="T30" s="424"/>
      <c r="U30" s="424">
        <v>19</v>
      </c>
      <c r="V30" s="424"/>
      <c r="W30" s="424"/>
      <c r="X30" s="424">
        <v>2</v>
      </c>
      <c r="Y30" s="424"/>
      <c r="Z30" s="424"/>
    </row>
    <row r="31" spans="2:27" ht="26.4" customHeight="1">
      <c r="B31" s="424">
        <v>21</v>
      </c>
      <c r="C31" s="424"/>
      <c r="E31" s="425" t="s">
        <v>204</v>
      </c>
      <c r="F31" s="425"/>
      <c r="G31" s="425"/>
      <c r="H31" s="425"/>
      <c r="I31" s="242" t="s">
        <v>207</v>
      </c>
      <c r="J31" s="242" t="s">
        <v>206</v>
      </c>
      <c r="L31" s="426" t="s">
        <v>10</v>
      </c>
      <c r="M31" s="426"/>
      <c r="N31" s="426"/>
      <c r="P31" s="242" t="s">
        <v>140</v>
      </c>
      <c r="Q31" s="243">
        <v>20</v>
      </c>
      <c r="R31" s="243">
        <v>11</v>
      </c>
      <c r="S31" s="424">
        <v>9</v>
      </c>
      <c r="T31" s="424"/>
      <c r="U31" s="424">
        <v>14</v>
      </c>
      <c r="V31" s="424"/>
      <c r="W31" s="424"/>
      <c r="X31" s="424">
        <v>6</v>
      </c>
      <c r="Y31" s="424"/>
      <c r="Z31" s="424"/>
    </row>
    <row r="32" spans="2:27" ht="28.2" customHeight="1">
      <c r="B32" s="424">
        <v>22</v>
      </c>
      <c r="C32" s="424"/>
      <c r="E32" s="425" t="s">
        <v>204</v>
      </c>
      <c r="F32" s="425"/>
      <c r="G32" s="425"/>
      <c r="H32" s="425"/>
      <c r="I32" s="242" t="s">
        <v>205</v>
      </c>
      <c r="J32" s="242" t="s">
        <v>206</v>
      </c>
      <c r="L32" s="426" t="s">
        <v>10</v>
      </c>
      <c r="M32" s="426"/>
      <c r="N32" s="426"/>
      <c r="P32" s="242" t="s">
        <v>140</v>
      </c>
      <c r="Q32" s="243">
        <v>35</v>
      </c>
      <c r="R32" s="243">
        <v>25</v>
      </c>
      <c r="S32" s="424">
        <v>10</v>
      </c>
      <c r="T32" s="424"/>
      <c r="U32" s="424">
        <v>19</v>
      </c>
      <c r="V32" s="424"/>
      <c r="W32" s="424"/>
      <c r="X32" s="424">
        <v>16</v>
      </c>
      <c r="Y32" s="424"/>
      <c r="Z32" s="424"/>
    </row>
    <row r="33" spans="2:26" ht="15.6" customHeight="1">
      <c r="B33" s="424">
        <v>23</v>
      </c>
      <c r="C33" s="424"/>
      <c r="E33" s="426" t="s">
        <v>208</v>
      </c>
      <c r="F33" s="426"/>
      <c r="G33" s="426"/>
      <c r="H33" s="426"/>
      <c r="I33" s="242" t="s">
        <v>209</v>
      </c>
      <c r="J33" s="242" t="s">
        <v>206</v>
      </c>
      <c r="L33" s="426" t="s">
        <v>10</v>
      </c>
      <c r="M33" s="426"/>
      <c r="N33" s="426"/>
      <c r="P33" s="242" t="s">
        <v>140</v>
      </c>
      <c r="Q33" s="243">
        <v>17</v>
      </c>
      <c r="R33" s="243">
        <v>15</v>
      </c>
      <c r="S33" s="424">
        <v>2</v>
      </c>
      <c r="T33" s="424"/>
      <c r="U33" s="424">
        <v>17</v>
      </c>
      <c r="V33" s="424"/>
      <c r="W33" s="424"/>
      <c r="X33" s="424">
        <v>0</v>
      </c>
      <c r="Y33" s="424"/>
      <c r="Z33" s="424"/>
    </row>
    <row r="34" spans="2:26" ht="15.6" customHeight="1">
      <c r="B34" s="424">
        <v>24</v>
      </c>
      <c r="C34" s="424"/>
      <c r="E34" s="426" t="s">
        <v>200</v>
      </c>
      <c r="F34" s="426"/>
      <c r="G34" s="426"/>
      <c r="H34" s="426"/>
      <c r="I34" s="242" t="s">
        <v>236</v>
      </c>
      <c r="J34" s="242" t="s">
        <v>314</v>
      </c>
      <c r="L34" s="426" t="s">
        <v>10</v>
      </c>
      <c r="M34" s="426"/>
      <c r="N34" s="426"/>
      <c r="P34" s="242" t="s">
        <v>140</v>
      </c>
      <c r="Q34" s="243">
        <v>28</v>
      </c>
      <c r="R34" s="243">
        <v>25</v>
      </c>
      <c r="S34" s="424">
        <v>3</v>
      </c>
      <c r="T34" s="424"/>
      <c r="U34" s="424">
        <v>24</v>
      </c>
      <c r="V34" s="424"/>
      <c r="W34" s="424"/>
      <c r="X34" s="424">
        <v>4</v>
      </c>
      <c r="Y34" s="424"/>
      <c r="Z34" s="424"/>
    </row>
    <row r="35" spans="2:26" ht="15.6" customHeight="1">
      <c r="B35" s="424">
        <v>26</v>
      </c>
      <c r="C35" s="424"/>
      <c r="E35" s="426" t="s">
        <v>176</v>
      </c>
      <c r="F35" s="426"/>
      <c r="G35" s="426"/>
      <c r="H35" s="426"/>
      <c r="I35" s="242" t="s">
        <v>237</v>
      </c>
      <c r="J35" s="242" t="s">
        <v>315</v>
      </c>
      <c r="L35" s="426" t="s">
        <v>10</v>
      </c>
      <c r="M35" s="426"/>
      <c r="N35" s="426"/>
      <c r="P35" s="242" t="s">
        <v>140</v>
      </c>
      <c r="Q35" s="243">
        <v>34</v>
      </c>
      <c r="R35" s="243">
        <v>28</v>
      </c>
      <c r="S35" s="424">
        <v>6</v>
      </c>
      <c r="T35" s="424"/>
      <c r="U35" s="424">
        <v>24</v>
      </c>
      <c r="V35" s="424"/>
      <c r="W35" s="424"/>
      <c r="X35" s="424">
        <v>10</v>
      </c>
      <c r="Y35" s="424"/>
      <c r="Z35" s="424"/>
    </row>
    <row r="36" spans="2:26" ht="14.4" customHeight="1">
      <c r="B36" s="424">
        <v>28</v>
      </c>
      <c r="C36" s="424"/>
      <c r="E36" s="426" t="s">
        <v>173</v>
      </c>
      <c r="F36" s="426"/>
      <c r="G36" s="426"/>
      <c r="H36" s="426"/>
      <c r="I36" s="242" t="s">
        <v>230</v>
      </c>
      <c r="J36" s="242" t="s">
        <v>316</v>
      </c>
      <c r="L36" s="426" t="s">
        <v>10</v>
      </c>
      <c r="M36" s="426"/>
      <c r="N36" s="426"/>
      <c r="P36" s="242" t="s">
        <v>140</v>
      </c>
      <c r="Q36" s="243">
        <v>23</v>
      </c>
      <c r="R36" s="243">
        <v>16</v>
      </c>
      <c r="S36" s="424">
        <v>7</v>
      </c>
      <c r="T36" s="424"/>
      <c r="U36" s="424">
        <v>20</v>
      </c>
      <c r="V36" s="424"/>
      <c r="W36" s="424"/>
      <c r="X36" s="424">
        <v>3</v>
      </c>
      <c r="Y36" s="424"/>
      <c r="Z36" s="424"/>
    </row>
    <row r="37" spans="2:26" ht="14.4" customHeight="1">
      <c r="B37" s="424">
        <v>29</v>
      </c>
      <c r="C37" s="424"/>
      <c r="E37" s="426" t="s">
        <v>144</v>
      </c>
      <c r="F37" s="426"/>
      <c r="G37" s="426"/>
      <c r="H37" s="426"/>
      <c r="I37" s="242" t="s">
        <v>229</v>
      </c>
      <c r="J37" s="242" t="s">
        <v>316</v>
      </c>
      <c r="L37" s="426" t="s">
        <v>10</v>
      </c>
      <c r="M37" s="426"/>
      <c r="N37" s="426"/>
      <c r="P37" s="242" t="s">
        <v>140</v>
      </c>
      <c r="Q37" s="243">
        <v>20</v>
      </c>
      <c r="R37" s="243">
        <v>9</v>
      </c>
      <c r="S37" s="424">
        <v>11</v>
      </c>
      <c r="T37" s="424"/>
      <c r="U37" s="424">
        <v>17</v>
      </c>
      <c r="V37" s="424"/>
      <c r="W37" s="424"/>
      <c r="X37" s="424">
        <v>3</v>
      </c>
      <c r="Y37" s="424"/>
      <c r="Z37" s="424"/>
    </row>
    <row r="38" spans="2:26" ht="14.4" customHeight="1">
      <c r="B38" s="424">
        <v>41</v>
      </c>
      <c r="C38" s="424"/>
      <c r="E38" s="426" t="s">
        <v>174</v>
      </c>
      <c r="F38" s="426"/>
      <c r="G38" s="426"/>
      <c r="H38" s="426"/>
      <c r="I38" s="242" t="s">
        <v>233</v>
      </c>
      <c r="J38" s="242" t="s">
        <v>317</v>
      </c>
      <c r="L38" s="426" t="s">
        <v>10</v>
      </c>
      <c r="M38" s="426"/>
      <c r="N38" s="426"/>
      <c r="P38" s="242" t="s">
        <v>140</v>
      </c>
      <c r="Q38" s="243">
        <v>28</v>
      </c>
      <c r="R38" s="243">
        <v>20</v>
      </c>
      <c r="S38" s="424">
        <v>8</v>
      </c>
      <c r="T38" s="424"/>
      <c r="U38" s="424">
        <v>19</v>
      </c>
      <c r="V38" s="424"/>
      <c r="W38" s="424"/>
      <c r="X38" s="424">
        <v>9</v>
      </c>
      <c r="Y38" s="424"/>
      <c r="Z38" s="424"/>
    </row>
    <row r="39" spans="2:26" ht="24.6" customHeight="1">
      <c r="B39" s="424">
        <v>44</v>
      </c>
      <c r="C39" s="424"/>
      <c r="E39" s="425" t="s">
        <v>231</v>
      </c>
      <c r="F39" s="425"/>
      <c r="G39" s="425"/>
      <c r="H39" s="425"/>
      <c r="I39" s="242" t="s">
        <v>232</v>
      </c>
      <c r="J39" s="242" t="s">
        <v>318</v>
      </c>
      <c r="L39" s="426" t="s">
        <v>10</v>
      </c>
      <c r="M39" s="426"/>
      <c r="N39" s="426"/>
      <c r="P39" s="242" t="s">
        <v>140</v>
      </c>
      <c r="Q39" s="243">
        <v>25</v>
      </c>
      <c r="R39" s="243">
        <v>17</v>
      </c>
      <c r="S39" s="424">
        <v>8</v>
      </c>
      <c r="T39" s="424"/>
      <c r="U39" s="424">
        <v>24</v>
      </c>
      <c r="V39" s="424"/>
      <c r="W39" s="424"/>
      <c r="X39" s="424">
        <v>1</v>
      </c>
      <c r="Y39" s="424"/>
      <c r="Z39" s="424"/>
    </row>
    <row r="40" spans="2:26" ht="17.399999999999999" customHeight="1">
      <c r="B40" s="424">
        <v>46</v>
      </c>
      <c r="C40" s="424"/>
      <c r="E40" s="426" t="s">
        <v>306</v>
      </c>
      <c r="F40" s="426"/>
      <c r="G40" s="426"/>
      <c r="H40" s="426"/>
      <c r="I40" s="242" t="s">
        <v>307</v>
      </c>
      <c r="J40" s="242" t="s">
        <v>319</v>
      </c>
      <c r="L40" s="426" t="s">
        <v>10</v>
      </c>
      <c r="M40" s="426"/>
      <c r="N40" s="426"/>
      <c r="P40" s="242" t="s">
        <v>140</v>
      </c>
      <c r="Q40" s="243">
        <v>18</v>
      </c>
      <c r="R40" s="243">
        <v>5</v>
      </c>
      <c r="S40" s="424">
        <v>13</v>
      </c>
      <c r="T40" s="424"/>
      <c r="U40" s="424">
        <v>18</v>
      </c>
      <c r="V40" s="424"/>
      <c r="W40" s="424"/>
      <c r="X40" s="424">
        <v>0</v>
      </c>
      <c r="Y40" s="424"/>
      <c r="Z40" s="424"/>
    </row>
    <row r="41" spans="2:26" ht="28.2" customHeight="1">
      <c r="B41" s="424">
        <v>55</v>
      </c>
      <c r="C41" s="424"/>
      <c r="E41" s="425" t="s">
        <v>251</v>
      </c>
      <c r="F41" s="425"/>
      <c r="G41" s="425"/>
      <c r="H41" s="425"/>
      <c r="I41" s="242" t="s">
        <v>252</v>
      </c>
      <c r="J41" s="242" t="s">
        <v>320</v>
      </c>
      <c r="L41" s="426" t="s">
        <v>10</v>
      </c>
      <c r="M41" s="426"/>
      <c r="N41" s="426"/>
      <c r="P41" s="242" t="s">
        <v>140</v>
      </c>
      <c r="Q41" s="243">
        <v>19</v>
      </c>
      <c r="R41" s="243">
        <v>14</v>
      </c>
      <c r="S41" s="424">
        <v>5</v>
      </c>
      <c r="T41" s="424"/>
      <c r="U41" s="424">
        <v>19</v>
      </c>
      <c r="V41" s="424"/>
      <c r="W41" s="424"/>
      <c r="X41" s="424">
        <v>0</v>
      </c>
      <c r="Y41" s="424"/>
      <c r="Z41" s="424"/>
    </row>
    <row r="42" spans="2:26" ht="26.4" customHeight="1">
      <c r="B42" s="424">
        <v>56</v>
      </c>
      <c r="C42" s="424"/>
      <c r="E42" s="425" t="s">
        <v>253</v>
      </c>
      <c r="F42" s="425"/>
      <c r="G42" s="425"/>
      <c r="H42" s="425"/>
      <c r="I42" s="242" t="s">
        <v>254</v>
      </c>
      <c r="J42" s="242" t="s">
        <v>320</v>
      </c>
      <c r="L42" s="426" t="s">
        <v>10</v>
      </c>
      <c r="M42" s="426"/>
      <c r="N42" s="426"/>
      <c r="P42" s="242" t="s">
        <v>140</v>
      </c>
      <c r="Q42" s="243">
        <v>18</v>
      </c>
      <c r="R42" s="243">
        <v>14</v>
      </c>
      <c r="S42" s="424">
        <v>4</v>
      </c>
      <c r="T42" s="424"/>
      <c r="U42" s="424">
        <v>18</v>
      </c>
      <c r="V42" s="424"/>
      <c r="W42" s="424"/>
      <c r="X42" s="424">
        <v>0</v>
      </c>
      <c r="Y42" s="424"/>
      <c r="Z42" s="424"/>
    </row>
    <row r="43" spans="2:26" ht="14.4" customHeight="1">
      <c r="B43" s="424">
        <v>65</v>
      </c>
      <c r="C43" s="424"/>
      <c r="E43" s="426" t="s">
        <v>173</v>
      </c>
      <c r="F43" s="426"/>
      <c r="G43" s="426"/>
      <c r="H43" s="426"/>
      <c r="I43" s="242" t="s">
        <v>264</v>
      </c>
      <c r="J43" s="242" t="s">
        <v>321</v>
      </c>
      <c r="L43" s="426" t="s">
        <v>10</v>
      </c>
      <c r="M43" s="426"/>
      <c r="N43" s="426"/>
      <c r="P43" s="242" t="s">
        <v>140</v>
      </c>
      <c r="Q43" s="243">
        <v>22</v>
      </c>
      <c r="R43" s="243">
        <v>13</v>
      </c>
      <c r="S43" s="424">
        <v>9</v>
      </c>
      <c r="T43" s="424"/>
      <c r="U43" s="424">
        <v>21</v>
      </c>
      <c r="V43" s="424"/>
      <c r="W43" s="424"/>
      <c r="X43" s="424">
        <v>1</v>
      </c>
      <c r="Y43" s="424"/>
      <c r="Z43" s="424"/>
    </row>
    <row r="44" spans="2:26" ht="14.4" customHeight="1">
      <c r="B44" s="424">
        <v>69</v>
      </c>
      <c r="C44" s="424"/>
      <c r="E44" s="426" t="s">
        <v>162</v>
      </c>
      <c r="F44" s="426"/>
      <c r="G44" s="426"/>
      <c r="H44" s="426"/>
      <c r="I44" s="242" t="s">
        <v>290</v>
      </c>
      <c r="J44" s="242" t="s">
        <v>443</v>
      </c>
      <c r="L44" s="426" t="s">
        <v>10</v>
      </c>
      <c r="M44" s="426"/>
      <c r="N44" s="426"/>
      <c r="P44" s="242" t="s">
        <v>140</v>
      </c>
      <c r="Q44" s="243">
        <v>22</v>
      </c>
      <c r="R44" s="243">
        <v>11</v>
      </c>
      <c r="S44" s="424">
        <v>11</v>
      </c>
      <c r="T44" s="424"/>
      <c r="U44" s="424">
        <v>13</v>
      </c>
      <c r="V44" s="424"/>
      <c r="W44" s="424"/>
      <c r="X44" s="424">
        <v>9</v>
      </c>
      <c r="Y44" s="424"/>
      <c r="Z44" s="424"/>
    </row>
    <row r="45" spans="2:26" ht="14.4" customHeight="1">
      <c r="B45" s="424">
        <v>72</v>
      </c>
      <c r="C45" s="424"/>
      <c r="E45" s="426" t="s">
        <v>266</v>
      </c>
      <c r="F45" s="426"/>
      <c r="G45" s="426"/>
      <c r="H45" s="426"/>
      <c r="I45" s="242" t="s">
        <v>267</v>
      </c>
      <c r="J45" s="242" t="s">
        <v>444</v>
      </c>
      <c r="L45" s="426" t="s">
        <v>10</v>
      </c>
      <c r="M45" s="426"/>
      <c r="N45" s="426"/>
      <c r="P45" s="242" t="s">
        <v>140</v>
      </c>
      <c r="Q45" s="243">
        <v>27</v>
      </c>
      <c r="R45" s="243">
        <v>24</v>
      </c>
      <c r="S45" s="424">
        <v>3</v>
      </c>
      <c r="T45" s="424"/>
      <c r="U45" s="424">
        <v>27</v>
      </c>
      <c r="V45" s="424"/>
      <c r="W45" s="424"/>
      <c r="X45" s="424">
        <v>0</v>
      </c>
      <c r="Y45" s="424"/>
      <c r="Z45" s="424"/>
    </row>
    <row r="46" spans="2:26" ht="14.4" customHeight="1">
      <c r="B46" s="424">
        <v>73</v>
      </c>
      <c r="C46" s="424"/>
      <c r="E46" s="426" t="s">
        <v>162</v>
      </c>
      <c r="F46" s="426"/>
      <c r="G46" s="426"/>
      <c r="H46" s="426"/>
      <c r="I46" s="242" t="s">
        <v>289</v>
      </c>
      <c r="J46" s="242" t="s">
        <v>445</v>
      </c>
      <c r="L46" s="426" t="s">
        <v>10</v>
      </c>
      <c r="M46" s="426"/>
      <c r="N46" s="426"/>
      <c r="P46" s="242" t="s">
        <v>140</v>
      </c>
      <c r="Q46" s="243">
        <v>25</v>
      </c>
      <c r="R46" s="243">
        <v>18</v>
      </c>
      <c r="S46" s="424">
        <v>7</v>
      </c>
      <c r="T46" s="424"/>
      <c r="U46" s="424">
        <v>18</v>
      </c>
      <c r="V46" s="424"/>
      <c r="W46" s="424"/>
      <c r="X46" s="424">
        <v>7</v>
      </c>
      <c r="Y46" s="424"/>
      <c r="Z46" s="424"/>
    </row>
    <row r="47" spans="2:26" ht="27" customHeight="1">
      <c r="B47" s="424">
        <v>80</v>
      </c>
      <c r="C47" s="424"/>
      <c r="E47" s="425" t="s">
        <v>437</v>
      </c>
      <c r="F47" s="425"/>
      <c r="G47" s="425"/>
      <c r="H47" s="425"/>
      <c r="I47" s="242" t="s">
        <v>438</v>
      </c>
      <c r="J47" s="242" t="s">
        <v>446</v>
      </c>
      <c r="L47" s="426" t="s">
        <v>10</v>
      </c>
      <c r="M47" s="426"/>
      <c r="N47" s="426"/>
      <c r="P47" s="242" t="s">
        <v>140</v>
      </c>
      <c r="Q47" s="243">
        <v>11</v>
      </c>
      <c r="R47" s="243">
        <v>9</v>
      </c>
      <c r="S47" s="424">
        <v>2</v>
      </c>
      <c r="T47" s="424"/>
      <c r="U47" s="424">
        <v>8</v>
      </c>
      <c r="V47" s="424"/>
      <c r="W47" s="424"/>
      <c r="X47" s="424">
        <v>3</v>
      </c>
      <c r="Y47" s="424"/>
      <c r="Z47" s="424"/>
    </row>
    <row r="48" spans="2:26" ht="24.6" customHeight="1">
      <c r="B48" s="424">
        <v>82</v>
      </c>
      <c r="C48" s="424"/>
      <c r="E48" s="425" t="s">
        <v>142</v>
      </c>
      <c r="F48" s="425"/>
      <c r="G48" s="425"/>
      <c r="H48" s="425"/>
      <c r="I48" s="242" t="s">
        <v>246</v>
      </c>
      <c r="J48" s="242" t="s">
        <v>447</v>
      </c>
      <c r="L48" s="426" t="s">
        <v>10</v>
      </c>
      <c r="M48" s="426"/>
      <c r="N48" s="426"/>
      <c r="P48" s="242" t="s">
        <v>140</v>
      </c>
      <c r="Q48" s="243">
        <v>29</v>
      </c>
      <c r="R48" s="243">
        <v>19</v>
      </c>
      <c r="S48" s="424">
        <v>10</v>
      </c>
      <c r="T48" s="424"/>
      <c r="U48" s="424">
        <v>23</v>
      </c>
      <c r="V48" s="424"/>
      <c r="W48" s="424"/>
      <c r="X48" s="424">
        <v>6</v>
      </c>
      <c r="Y48" s="424"/>
      <c r="Z48" s="424"/>
    </row>
    <row r="49" spans="2:26" ht="28.95" customHeight="1">
      <c r="B49" s="424">
        <v>86</v>
      </c>
      <c r="C49" s="424"/>
      <c r="E49" s="425" t="s">
        <v>357</v>
      </c>
      <c r="F49" s="425"/>
      <c r="G49" s="425"/>
      <c r="H49" s="425"/>
      <c r="I49" s="242" t="s">
        <v>358</v>
      </c>
      <c r="J49" s="242" t="s">
        <v>448</v>
      </c>
      <c r="L49" s="426" t="s">
        <v>10</v>
      </c>
      <c r="M49" s="426"/>
      <c r="N49" s="426"/>
      <c r="P49" s="242" t="s">
        <v>140</v>
      </c>
      <c r="Q49" s="243">
        <v>11</v>
      </c>
      <c r="R49" s="243">
        <v>4</v>
      </c>
      <c r="S49" s="424">
        <v>7</v>
      </c>
      <c r="T49" s="424"/>
      <c r="U49" s="424">
        <v>11</v>
      </c>
      <c r="V49" s="424"/>
      <c r="W49" s="424"/>
      <c r="X49" s="424">
        <v>0</v>
      </c>
      <c r="Y49" s="424"/>
      <c r="Z49" s="424"/>
    </row>
    <row r="50" spans="2:26" ht="27.6" customHeight="1">
      <c r="B50" s="424">
        <v>93</v>
      </c>
      <c r="C50" s="424"/>
      <c r="E50" s="425" t="s">
        <v>204</v>
      </c>
      <c r="F50" s="425"/>
      <c r="G50" s="425"/>
      <c r="H50" s="425"/>
      <c r="I50" s="242" t="s">
        <v>413</v>
      </c>
      <c r="J50" s="242" t="s">
        <v>449</v>
      </c>
      <c r="L50" s="426" t="s">
        <v>10</v>
      </c>
      <c r="M50" s="426"/>
      <c r="N50" s="426"/>
      <c r="P50" s="242" t="s">
        <v>140</v>
      </c>
      <c r="Q50" s="243">
        <v>17</v>
      </c>
      <c r="R50" s="243">
        <v>7</v>
      </c>
      <c r="S50" s="424">
        <v>10</v>
      </c>
      <c r="T50" s="424"/>
      <c r="U50" s="424">
        <v>15</v>
      </c>
      <c r="V50" s="424"/>
      <c r="W50" s="424"/>
      <c r="X50" s="424">
        <v>2</v>
      </c>
      <c r="Y50" s="424"/>
      <c r="Z50" s="424"/>
    </row>
    <row r="51" spans="2:26" ht="14.4" customHeight="1">
      <c r="B51" s="424">
        <v>97</v>
      </c>
      <c r="C51" s="424"/>
      <c r="E51" s="426" t="s">
        <v>429</v>
      </c>
      <c r="F51" s="426"/>
      <c r="G51" s="426"/>
      <c r="H51" s="426"/>
      <c r="I51" s="242" t="s">
        <v>430</v>
      </c>
      <c r="J51" s="242" t="s">
        <v>450</v>
      </c>
      <c r="L51" s="426" t="s">
        <v>10</v>
      </c>
      <c r="M51" s="426"/>
      <c r="N51" s="426"/>
      <c r="P51" s="242" t="s">
        <v>140</v>
      </c>
      <c r="Q51" s="243">
        <v>13</v>
      </c>
      <c r="R51" s="243">
        <v>7</v>
      </c>
      <c r="S51" s="424">
        <v>6</v>
      </c>
      <c r="T51" s="424"/>
      <c r="U51" s="424">
        <v>10</v>
      </c>
      <c r="V51" s="424"/>
      <c r="W51" s="424"/>
      <c r="X51" s="424">
        <v>3</v>
      </c>
      <c r="Y51" s="424"/>
      <c r="Z51" s="424"/>
    </row>
    <row r="52" spans="2:26" ht="14.4" customHeight="1">
      <c r="B52" s="424">
        <v>105</v>
      </c>
      <c r="C52" s="424"/>
      <c r="E52" s="426" t="s">
        <v>144</v>
      </c>
      <c r="F52" s="426"/>
      <c r="G52" s="426"/>
      <c r="H52" s="426"/>
      <c r="I52" s="242" t="s">
        <v>373</v>
      </c>
      <c r="J52" s="242" t="s">
        <v>440</v>
      </c>
      <c r="L52" s="426" t="s">
        <v>10</v>
      </c>
      <c r="M52" s="426"/>
      <c r="N52" s="426"/>
      <c r="P52" s="242" t="s">
        <v>140</v>
      </c>
      <c r="Q52" s="243">
        <v>17</v>
      </c>
      <c r="R52" s="243">
        <v>12</v>
      </c>
      <c r="S52" s="424">
        <v>5</v>
      </c>
      <c r="T52" s="424"/>
      <c r="U52" s="424">
        <v>17</v>
      </c>
      <c r="V52" s="424"/>
      <c r="W52" s="424"/>
      <c r="X52" s="424">
        <v>0</v>
      </c>
      <c r="Y52" s="424"/>
      <c r="Z52" s="424"/>
    </row>
    <row r="53" spans="2:26" ht="14.4" customHeight="1">
      <c r="B53" s="424">
        <v>107</v>
      </c>
      <c r="C53" s="424"/>
      <c r="E53" s="426" t="s">
        <v>172</v>
      </c>
      <c r="F53" s="426"/>
      <c r="G53" s="426"/>
      <c r="H53" s="426"/>
      <c r="I53" s="242" t="s">
        <v>383</v>
      </c>
      <c r="J53" s="242" t="s">
        <v>440</v>
      </c>
      <c r="L53" s="426" t="s">
        <v>10</v>
      </c>
      <c r="M53" s="426"/>
      <c r="N53" s="426"/>
      <c r="P53" s="242" t="s">
        <v>140</v>
      </c>
      <c r="Q53" s="243">
        <v>11</v>
      </c>
      <c r="R53" s="243">
        <v>9</v>
      </c>
      <c r="S53" s="424">
        <v>2</v>
      </c>
      <c r="T53" s="424"/>
      <c r="U53" s="424">
        <v>11</v>
      </c>
      <c r="V53" s="424"/>
      <c r="W53" s="424"/>
      <c r="X53" s="424">
        <v>0</v>
      </c>
      <c r="Y53" s="424"/>
      <c r="Z53" s="424"/>
    </row>
    <row r="54" spans="2:26" ht="14.4" customHeight="1">
      <c r="B54" s="424">
        <v>108</v>
      </c>
      <c r="C54" s="424"/>
      <c r="E54" s="426" t="s">
        <v>176</v>
      </c>
      <c r="F54" s="426"/>
      <c r="G54" s="426"/>
      <c r="H54" s="426"/>
      <c r="I54" s="242" t="s">
        <v>426</v>
      </c>
      <c r="J54" s="242" t="s">
        <v>451</v>
      </c>
      <c r="L54" s="426" t="s">
        <v>10</v>
      </c>
      <c r="M54" s="426"/>
      <c r="N54" s="426"/>
      <c r="P54" s="242" t="s">
        <v>140</v>
      </c>
      <c r="Q54" s="243">
        <v>29</v>
      </c>
      <c r="R54" s="243">
        <v>12</v>
      </c>
      <c r="S54" s="424">
        <v>17</v>
      </c>
      <c r="T54" s="424"/>
      <c r="U54" s="424">
        <v>24</v>
      </c>
      <c r="V54" s="424"/>
      <c r="W54" s="424"/>
      <c r="X54" s="424">
        <v>5</v>
      </c>
      <c r="Y54" s="424"/>
      <c r="Z54" s="424"/>
    </row>
    <row r="55" spans="2:26" ht="14.4" customHeight="1">
      <c r="B55" s="424">
        <v>111</v>
      </c>
      <c r="C55" s="424"/>
      <c r="E55" s="426" t="s">
        <v>429</v>
      </c>
      <c r="F55" s="426"/>
      <c r="G55" s="426"/>
      <c r="H55" s="426"/>
      <c r="I55" s="242" t="s">
        <v>431</v>
      </c>
      <c r="J55" s="242" t="s">
        <v>452</v>
      </c>
      <c r="L55" s="426" t="s">
        <v>10</v>
      </c>
      <c r="M55" s="426"/>
      <c r="N55" s="426"/>
      <c r="P55" s="242" t="s">
        <v>140</v>
      </c>
      <c r="Q55" s="243">
        <v>21</v>
      </c>
      <c r="R55" s="243">
        <v>14</v>
      </c>
      <c r="S55" s="424">
        <v>7</v>
      </c>
      <c r="T55" s="424"/>
      <c r="U55" s="424">
        <v>11</v>
      </c>
      <c r="V55" s="424"/>
      <c r="W55" s="424"/>
      <c r="X55" s="424">
        <v>10</v>
      </c>
      <c r="Y55" s="424"/>
      <c r="Z55" s="424"/>
    </row>
    <row r="56" spans="2:26" ht="14.4" customHeight="1">
      <c r="B56" s="424">
        <v>126</v>
      </c>
      <c r="C56" s="424"/>
      <c r="E56" s="426" t="s">
        <v>174</v>
      </c>
      <c r="F56" s="426"/>
      <c r="G56" s="426"/>
      <c r="H56" s="426"/>
      <c r="I56" s="242" t="s">
        <v>269</v>
      </c>
      <c r="J56" s="242" t="s">
        <v>453</v>
      </c>
      <c r="L56" s="426" t="s">
        <v>10</v>
      </c>
      <c r="M56" s="426"/>
      <c r="N56" s="426"/>
      <c r="P56" s="242" t="s">
        <v>140</v>
      </c>
      <c r="Q56" s="243">
        <v>30</v>
      </c>
      <c r="R56" s="243">
        <v>17</v>
      </c>
      <c r="S56" s="424">
        <v>13</v>
      </c>
      <c r="T56" s="424"/>
      <c r="U56" s="424">
        <v>18</v>
      </c>
      <c r="V56" s="424"/>
      <c r="W56" s="424"/>
      <c r="X56" s="424">
        <v>12</v>
      </c>
      <c r="Y56" s="424"/>
      <c r="Z56" s="424"/>
    </row>
    <row r="57" spans="2:26" ht="25.95" customHeight="1">
      <c r="B57" s="424">
        <v>127</v>
      </c>
      <c r="C57" s="424"/>
      <c r="E57" s="425" t="s">
        <v>357</v>
      </c>
      <c r="F57" s="425"/>
      <c r="G57" s="425"/>
      <c r="H57" s="425"/>
      <c r="I57" s="242" t="s">
        <v>359</v>
      </c>
      <c r="J57" s="242" t="s">
        <v>454</v>
      </c>
      <c r="L57" s="426" t="s">
        <v>10</v>
      </c>
      <c r="M57" s="426"/>
      <c r="N57" s="426"/>
      <c r="P57" s="242" t="s">
        <v>140</v>
      </c>
      <c r="Q57" s="243">
        <v>14</v>
      </c>
      <c r="R57" s="243">
        <v>13</v>
      </c>
      <c r="S57" s="424">
        <v>1</v>
      </c>
      <c r="T57" s="424"/>
      <c r="U57" s="424">
        <v>14</v>
      </c>
      <c r="V57" s="424"/>
      <c r="W57" s="424"/>
      <c r="X57" s="424">
        <v>0</v>
      </c>
      <c r="Y57" s="424"/>
      <c r="Z57" s="424"/>
    </row>
    <row r="58" spans="2:26" ht="29.4" customHeight="1">
      <c r="B58" s="424">
        <v>132</v>
      </c>
      <c r="C58" s="424"/>
      <c r="E58" s="425" t="s">
        <v>375</v>
      </c>
      <c r="F58" s="425"/>
      <c r="G58" s="425"/>
      <c r="H58" s="425"/>
      <c r="I58" s="242" t="s">
        <v>376</v>
      </c>
      <c r="J58" s="242" t="s">
        <v>455</v>
      </c>
      <c r="L58" s="426" t="s">
        <v>10</v>
      </c>
      <c r="M58" s="426"/>
      <c r="N58" s="426"/>
      <c r="P58" s="242" t="s">
        <v>140</v>
      </c>
      <c r="Q58" s="243">
        <v>21</v>
      </c>
      <c r="R58" s="243">
        <v>13</v>
      </c>
      <c r="S58" s="424">
        <v>8</v>
      </c>
      <c r="T58" s="424"/>
      <c r="U58" s="424">
        <v>21</v>
      </c>
      <c r="V58" s="424"/>
      <c r="W58" s="424"/>
      <c r="X58" s="424">
        <v>0</v>
      </c>
      <c r="Y58" s="424"/>
      <c r="Z58" s="424"/>
    </row>
    <row r="59" spans="2:26" ht="14.4" customHeight="1">
      <c r="B59" s="424">
        <v>135</v>
      </c>
      <c r="C59" s="424"/>
      <c r="E59" s="426" t="s">
        <v>174</v>
      </c>
      <c r="F59" s="426"/>
      <c r="G59" s="426"/>
      <c r="H59" s="426"/>
      <c r="I59" s="242" t="s">
        <v>392</v>
      </c>
      <c r="J59" s="242" t="s">
        <v>456</v>
      </c>
      <c r="L59" s="426" t="s">
        <v>10</v>
      </c>
      <c r="M59" s="426"/>
      <c r="N59" s="426"/>
      <c r="P59" s="242" t="s">
        <v>140</v>
      </c>
      <c r="Q59" s="243">
        <v>33</v>
      </c>
      <c r="R59" s="243">
        <v>20</v>
      </c>
      <c r="S59" s="424">
        <v>13</v>
      </c>
      <c r="T59" s="424"/>
      <c r="U59" s="424">
        <v>21</v>
      </c>
      <c r="V59" s="424"/>
      <c r="W59" s="424"/>
      <c r="X59" s="424">
        <v>12</v>
      </c>
      <c r="Y59" s="424"/>
      <c r="Z59" s="424"/>
    </row>
    <row r="60" spans="2:26" ht="14.4" customHeight="1">
      <c r="B60" s="424">
        <v>136</v>
      </c>
      <c r="C60" s="424"/>
      <c r="E60" s="426" t="s">
        <v>162</v>
      </c>
      <c r="F60" s="426"/>
      <c r="G60" s="426"/>
      <c r="H60" s="426"/>
      <c r="I60" s="242" t="s">
        <v>412</v>
      </c>
      <c r="J60" s="242" t="s">
        <v>457</v>
      </c>
      <c r="L60" s="426" t="s">
        <v>10</v>
      </c>
      <c r="M60" s="426"/>
      <c r="N60" s="426"/>
      <c r="P60" s="242" t="s">
        <v>140</v>
      </c>
      <c r="Q60" s="243">
        <v>28</v>
      </c>
      <c r="R60" s="243">
        <v>17</v>
      </c>
      <c r="S60" s="424">
        <v>11</v>
      </c>
      <c r="T60" s="424"/>
      <c r="U60" s="424">
        <v>16</v>
      </c>
      <c r="V60" s="424"/>
      <c r="W60" s="424"/>
      <c r="X60" s="424">
        <v>12</v>
      </c>
      <c r="Y60" s="424"/>
      <c r="Z60" s="424"/>
    </row>
    <row r="61" spans="2:26" ht="28.95" customHeight="1">
      <c r="B61" s="424">
        <v>137</v>
      </c>
      <c r="C61" s="424"/>
      <c r="E61" s="425" t="s">
        <v>142</v>
      </c>
      <c r="F61" s="425"/>
      <c r="G61" s="425"/>
      <c r="H61" s="425"/>
      <c r="I61" s="242" t="s">
        <v>365</v>
      </c>
      <c r="J61" s="242" t="s">
        <v>458</v>
      </c>
      <c r="L61" s="426" t="s">
        <v>10</v>
      </c>
      <c r="M61" s="426"/>
      <c r="N61" s="426"/>
      <c r="P61" s="242" t="s">
        <v>140</v>
      </c>
      <c r="Q61" s="243">
        <v>32</v>
      </c>
      <c r="R61" s="243">
        <v>9</v>
      </c>
      <c r="S61" s="424">
        <v>23</v>
      </c>
      <c r="T61" s="424"/>
      <c r="U61" s="424">
        <v>25</v>
      </c>
      <c r="V61" s="424"/>
      <c r="W61" s="424"/>
      <c r="X61" s="424">
        <v>7</v>
      </c>
      <c r="Y61" s="424"/>
      <c r="Z61" s="424"/>
    </row>
    <row r="62" spans="2:26" ht="36.6" customHeight="1">
      <c r="B62" s="424">
        <v>139</v>
      </c>
      <c r="C62" s="424"/>
      <c r="E62" s="425" t="s">
        <v>353</v>
      </c>
      <c r="F62" s="425"/>
      <c r="G62" s="425"/>
      <c r="H62" s="425"/>
      <c r="I62" s="242" t="s">
        <v>356</v>
      </c>
      <c r="J62" s="242" t="s">
        <v>459</v>
      </c>
      <c r="L62" s="426" t="s">
        <v>10</v>
      </c>
      <c r="M62" s="426"/>
      <c r="N62" s="426"/>
      <c r="P62" s="242" t="s">
        <v>140</v>
      </c>
      <c r="Q62" s="243">
        <v>27</v>
      </c>
      <c r="R62" s="243">
        <v>12</v>
      </c>
      <c r="S62" s="424">
        <v>15</v>
      </c>
      <c r="T62" s="424"/>
      <c r="U62" s="424">
        <v>27</v>
      </c>
      <c r="V62" s="424"/>
      <c r="W62" s="424"/>
      <c r="X62" s="424">
        <v>0</v>
      </c>
      <c r="Y62" s="424"/>
      <c r="Z62" s="424"/>
    </row>
    <row r="63" spans="2:26" ht="28.2" customHeight="1">
      <c r="B63" s="424">
        <v>141</v>
      </c>
      <c r="C63" s="424"/>
      <c r="E63" s="425" t="s">
        <v>388</v>
      </c>
      <c r="F63" s="425"/>
      <c r="G63" s="425"/>
      <c r="H63" s="425"/>
      <c r="I63" s="242" t="s">
        <v>390</v>
      </c>
      <c r="J63" s="242" t="s">
        <v>442</v>
      </c>
      <c r="L63" s="426" t="s">
        <v>10</v>
      </c>
      <c r="M63" s="426"/>
      <c r="N63" s="426"/>
      <c r="P63" s="242" t="s">
        <v>140</v>
      </c>
      <c r="Q63" s="243">
        <v>12</v>
      </c>
      <c r="R63" s="243">
        <v>9</v>
      </c>
      <c r="S63" s="424">
        <v>3</v>
      </c>
      <c r="T63" s="424"/>
      <c r="U63" s="424">
        <v>12</v>
      </c>
      <c r="V63" s="424"/>
      <c r="W63" s="424"/>
      <c r="X63" s="424">
        <v>0</v>
      </c>
      <c r="Y63" s="424"/>
      <c r="Z63" s="424"/>
    </row>
    <row r="64" spans="2:26" ht="14.4" customHeight="1">
      <c r="B64" s="424">
        <v>145</v>
      </c>
      <c r="C64" s="424"/>
      <c r="E64" s="426" t="s">
        <v>172</v>
      </c>
      <c r="F64" s="426"/>
      <c r="G64" s="426"/>
      <c r="H64" s="426"/>
      <c r="I64" s="242" t="s">
        <v>384</v>
      </c>
      <c r="J64" s="242" t="s">
        <v>460</v>
      </c>
      <c r="L64" s="426" t="s">
        <v>10</v>
      </c>
      <c r="M64" s="426"/>
      <c r="N64" s="426"/>
      <c r="P64" s="242" t="s">
        <v>140</v>
      </c>
      <c r="Q64" s="243">
        <v>19</v>
      </c>
      <c r="R64" s="243">
        <v>15</v>
      </c>
      <c r="S64" s="424">
        <v>4</v>
      </c>
      <c r="T64" s="424"/>
      <c r="U64" s="424">
        <v>19</v>
      </c>
      <c r="V64" s="424"/>
      <c r="W64" s="424"/>
      <c r="X64" s="424">
        <v>0</v>
      </c>
      <c r="Y64" s="424"/>
      <c r="Z64" s="424"/>
    </row>
    <row r="65" spans="2:26" ht="27" customHeight="1">
      <c r="B65" s="424">
        <v>157</v>
      </c>
      <c r="C65" s="424"/>
      <c r="E65" s="425" t="s">
        <v>405</v>
      </c>
      <c r="F65" s="425"/>
      <c r="G65" s="425"/>
      <c r="H65" s="425"/>
      <c r="I65" s="242" t="s">
        <v>406</v>
      </c>
      <c r="J65" s="242" t="s">
        <v>495</v>
      </c>
      <c r="L65" s="426" t="s">
        <v>10</v>
      </c>
      <c r="M65" s="426"/>
      <c r="N65" s="426"/>
      <c r="P65" s="242" t="s">
        <v>140</v>
      </c>
      <c r="Q65" s="243">
        <v>0</v>
      </c>
      <c r="R65" s="243">
        <v>0</v>
      </c>
      <c r="S65" s="424">
        <v>0</v>
      </c>
      <c r="T65" s="424"/>
      <c r="U65" s="424">
        <v>0</v>
      </c>
      <c r="V65" s="424"/>
      <c r="W65" s="424"/>
      <c r="X65" s="424">
        <v>0</v>
      </c>
      <c r="Y65" s="424"/>
      <c r="Z65" s="424"/>
    </row>
    <row r="66" spans="2:26" ht="26.4" customHeight="1">
      <c r="B66" s="424">
        <v>159</v>
      </c>
      <c r="C66" s="424"/>
      <c r="E66" s="425" t="s">
        <v>357</v>
      </c>
      <c r="F66" s="425"/>
      <c r="G66" s="425"/>
      <c r="H66" s="425"/>
      <c r="I66" s="242" t="s">
        <v>496</v>
      </c>
      <c r="J66" s="242" t="s">
        <v>497</v>
      </c>
      <c r="L66" s="426" t="s">
        <v>10</v>
      </c>
      <c r="M66" s="426"/>
      <c r="N66" s="426"/>
      <c r="P66" s="242" t="s">
        <v>140</v>
      </c>
      <c r="Q66" s="243">
        <v>2</v>
      </c>
      <c r="R66" s="243">
        <v>2</v>
      </c>
      <c r="S66" s="424">
        <v>0</v>
      </c>
      <c r="T66" s="424"/>
      <c r="U66" s="424">
        <v>2</v>
      </c>
      <c r="V66" s="424"/>
      <c r="W66" s="424"/>
      <c r="X66" s="424">
        <v>0</v>
      </c>
      <c r="Y66" s="424"/>
      <c r="Z66" s="424"/>
    </row>
    <row r="67" spans="2:26" ht="14.4" customHeight="1">
      <c r="B67" s="424">
        <v>166</v>
      </c>
      <c r="C67" s="424"/>
      <c r="E67" s="426" t="s">
        <v>257</v>
      </c>
      <c r="F67" s="426"/>
      <c r="G67" s="426"/>
      <c r="H67" s="426"/>
      <c r="I67" s="242" t="s">
        <v>498</v>
      </c>
      <c r="J67" s="242" t="s">
        <v>499</v>
      </c>
      <c r="L67" s="426" t="s">
        <v>10</v>
      </c>
      <c r="M67" s="426"/>
      <c r="N67" s="426"/>
      <c r="P67" s="242" t="s">
        <v>140</v>
      </c>
      <c r="Q67" s="243">
        <v>9</v>
      </c>
      <c r="R67" s="243">
        <v>8</v>
      </c>
      <c r="S67" s="424">
        <v>1</v>
      </c>
      <c r="T67" s="424"/>
      <c r="U67" s="424">
        <v>6</v>
      </c>
      <c r="V67" s="424"/>
      <c r="W67" s="424"/>
      <c r="X67" s="424">
        <v>3</v>
      </c>
      <c r="Y67" s="424"/>
      <c r="Z67" s="424"/>
    </row>
    <row r="68" spans="2:26" ht="14.4" customHeight="1">
      <c r="B68" s="424">
        <v>169</v>
      </c>
      <c r="C68" s="424"/>
      <c r="E68" s="426" t="s">
        <v>144</v>
      </c>
      <c r="F68" s="426"/>
      <c r="G68" s="426"/>
      <c r="H68" s="426"/>
      <c r="I68" s="242" t="s">
        <v>500</v>
      </c>
      <c r="J68" s="242" t="s">
        <v>501</v>
      </c>
      <c r="L68" s="426" t="s">
        <v>10</v>
      </c>
      <c r="M68" s="426"/>
      <c r="N68" s="426"/>
      <c r="P68" s="242" t="s">
        <v>140</v>
      </c>
      <c r="Q68" s="243">
        <v>23</v>
      </c>
      <c r="R68" s="243">
        <v>15</v>
      </c>
      <c r="S68" s="424">
        <v>8</v>
      </c>
      <c r="T68" s="424"/>
      <c r="U68" s="424">
        <v>23</v>
      </c>
      <c r="V68" s="424"/>
      <c r="W68" s="424"/>
      <c r="X68" s="424">
        <v>0</v>
      </c>
      <c r="Y68" s="424"/>
      <c r="Z68" s="424"/>
    </row>
    <row r="69" spans="2:26" ht="27.6" customHeight="1">
      <c r="B69" s="424">
        <v>174</v>
      </c>
      <c r="C69" s="424"/>
      <c r="E69" s="425" t="s">
        <v>189</v>
      </c>
      <c r="F69" s="425"/>
      <c r="G69" s="425"/>
      <c r="H69" s="425"/>
      <c r="I69" s="242" t="s">
        <v>502</v>
      </c>
      <c r="J69" s="242" t="s">
        <v>503</v>
      </c>
      <c r="L69" s="426" t="s">
        <v>10</v>
      </c>
      <c r="M69" s="426"/>
      <c r="N69" s="426"/>
      <c r="P69" s="242" t="s">
        <v>140</v>
      </c>
      <c r="Q69" s="243">
        <v>22</v>
      </c>
      <c r="R69" s="243">
        <v>12</v>
      </c>
      <c r="S69" s="424">
        <v>10</v>
      </c>
      <c r="T69" s="424"/>
      <c r="U69" s="424">
        <v>15</v>
      </c>
      <c r="V69" s="424"/>
      <c r="W69" s="424"/>
      <c r="X69" s="424">
        <v>7</v>
      </c>
      <c r="Y69" s="424"/>
      <c r="Z69" s="424"/>
    </row>
    <row r="70" spans="2:26" ht="27.6" customHeight="1">
      <c r="B70" s="424">
        <v>204</v>
      </c>
      <c r="C70" s="424"/>
      <c r="E70" s="425" t="s">
        <v>271</v>
      </c>
      <c r="F70" s="425"/>
      <c r="G70" s="425"/>
      <c r="H70" s="425"/>
      <c r="I70" s="242" t="s">
        <v>272</v>
      </c>
      <c r="J70" s="242" t="s">
        <v>504</v>
      </c>
      <c r="L70" s="426" t="s">
        <v>10</v>
      </c>
      <c r="M70" s="426"/>
      <c r="N70" s="426"/>
      <c r="P70" s="242" t="s">
        <v>140</v>
      </c>
      <c r="Q70" s="243">
        <v>51</v>
      </c>
      <c r="R70" s="243">
        <v>41</v>
      </c>
      <c r="S70" s="424">
        <v>10</v>
      </c>
      <c r="T70" s="424"/>
      <c r="U70" s="424">
        <v>32</v>
      </c>
      <c r="V70" s="424"/>
      <c r="W70" s="424"/>
      <c r="X70" s="424">
        <v>19</v>
      </c>
      <c r="Y70" s="424"/>
      <c r="Z70" s="424"/>
    </row>
    <row r="71" spans="2:26" ht="24" customHeight="1">
      <c r="B71" s="424">
        <v>208</v>
      </c>
      <c r="C71" s="424"/>
      <c r="E71" s="425" t="s">
        <v>388</v>
      </c>
      <c r="F71" s="425"/>
      <c r="G71" s="425"/>
      <c r="H71" s="425"/>
      <c r="I71" s="242" t="s">
        <v>505</v>
      </c>
      <c r="J71" s="242" t="s">
        <v>506</v>
      </c>
      <c r="L71" s="426" t="s">
        <v>10</v>
      </c>
      <c r="M71" s="426"/>
      <c r="N71" s="426"/>
      <c r="P71" s="242" t="s">
        <v>140</v>
      </c>
      <c r="Q71" s="243">
        <v>16</v>
      </c>
      <c r="R71" s="243">
        <v>12</v>
      </c>
      <c r="S71" s="424">
        <v>4</v>
      </c>
      <c r="T71" s="424"/>
      <c r="U71" s="424">
        <v>16</v>
      </c>
      <c r="V71" s="424"/>
      <c r="W71" s="424"/>
      <c r="X71" s="424">
        <v>0</v>
      </c>
      <c r="Y71" s="424"/>
      <c r="Z71" s="424"/>
    </row>
    <row r="72" spans="2:26" ht="14.4" customHeight="1">
      <c r="B72" s="424">
        <v>225</v>
      </c>
      <c r="C72" s="424"/>
      <c r="E72" s="426" t="s">
        <v>174</v>
      </c>
      <c r="F72" s="426"/>
      <c r="G72" s="426"/>
      <c r="H72" s="426"/>
      <c r="I72" s="242" t="s">
        <v>394</v>
      </c>
      <c r="J72" s="242" t="s">
        <v>507</v>
      </c>
      <c r="L72" s="426" t="s">
        <v>10</v>
      </c>
      <c r="M72" s="426"/>
      <c r="N72" s="426"/>
      <c r="P72" s="242" t="s">
        <v>140</v>
      </c>
      <c r="Q72" s="243">
        <v>34</v>
      </c>
      <c r="R72" s="243">
        <v>14</v>
      </c>
      <c r="S72" s="424">
        <v>20</v>
      </c>
      <c r="T72" s="424"/>
      <c r="U72" s="424">
        <v>8</v>
      </c>
      <c r="V72" s="424"/>
      <c r="W72" s="424"/>
      <c r="X72" s="424">
        <v>26</v>
      </c>
      <c r="Y72" s="424"/>
      <c r="Z72" s="424"/>
    </row>
    <row r="73" spans="2:26" ht="14.4" customHeight="1">
      <c r="B73" s="424">
        <v>227</v>
      </c>
      <c r="C73" s="424"/>
      <c r="E73" s="426" t="s">
        <v>385</v>
      </c>
      <c r="F73" s="426"/>
      <c r="G73" s="426"/>
      <c r="H73" s="426"/>
      <c r="I73" s="242" t="s">
        <v>386</v>
      </c>
      <c r="J73" s="242" t="s">
        <v>508</v>
      </c>
      <c r="L73" s="426" t="s">
        <v>10</v>
      </c>
      <c r="M73" s="426"/>
      <c r="N73" s="426"/>
      <c r="P73" s="242" t="s">
        <v>140</v>
      </c>
      <c r="Q73" s="243">
        <v>12</v>
      </c>
      <c r="R73" s="243">
        <v>9</v>
      </c>
      <c r="S73" s="424">
        <v>3</v>
      </c>
      <c r="T73" s="424"/>
      <c r="U73" s="424">
        <v>11</v>
      </c>
      <c r="V73" s="424"/>
      <c r="W73" s="424"/>
      <c r="X73" s="424">
        <v>1</v>
      </c>
      <c r="Y73" s="424"/>
      <c r="Z73" s="424"/>
    </row>
    <row r="74" spans="2:26" ht="14.4" customHeight="1">
      <c r="B74" s="424">
        <v>231</v>
      </c>
      <c r="C74" s="424"/>
      <c r="E74" s="426" t="s">
        <v>174</v>
      </c>
      <c r="F74" s="426"/>
      <c r="G74" s="426"/>
      <c r="H74" s="426"/>
      <c r="I74" s="251" t="s">
        <v>509</v>
      </c>
      <c r="J74" s="242" t="s">
        <v>493</v>
      </c>
      <c r="L74" s="426" t="s">
        <v>10</v>
      </c>
      <c r="M74" s="426"/>
      <c r="N74" s="426"/>
      <c r="P74" s="242" t="s">
        <v>140</v>
      </c>
      <c r="Q74" s="243">
        <v>31</v>
      </c>
      <c r="R74" s="243">
        <v>20</v>
      </c>
      <c r="S74" s="424">
        <v>11</v>
      </c>
      <c r="T74" s="424"/>
      <c r="U74" s="424">
        <v>12</v>
      </c>
      <c r="V74" s="424"/>
      <c r="W74" s="424"/>
      <c r="X74" s="424">
        <v>19</v>
      </c>
      <c r="Y74" s="424"/>
      <c r="Z74" s="424"/>
    </row>
    <row r="75" spans="2:26" ht="14.4" customHeight="1">
      <c r="B75" s="424">
        <v>232</v>
      </c>
      <c r="C75" s="424"/>
      <c r="E75" s="426" t="s">
        <v>331</v>
      </c>
      <c r="F75" s="426"/>
      <c r="G75" s="426"/>
      <c r="H75" s="426"/>
      <c r="I75" s="242" t="s">
        <v>510</v>
      </c>
      <c r="J75" s="242" t="s">
        <v>493</v>
      </c>
      <c r="L75" s="426" t="s">
        <v>10</v>
      </c>
      <c r="M75" s="426"/>
      <c r="N75" s="426"/>
      <c r="P75" s="242" t="s">
        <v>140</v>
      </c>
      <c r="Q75" s="243">
        <v>26</v>
      </c>
      <c r="R75" s="243">
        <v>21</v>
      </c>
      <c r="S75" s="424">
        <v>5</v>
      </c>
      <c r="T75" s="424"/>
      <c r="U75" s="424">
        <v>15</v>
      </c>
      <c r="V75" s="424"/>
      <c r="W75" s="424"/>
      <c r="X75" s="424">
        <v>11</v>
      </c>
      <c r="Y75" s="424"/>
      <c r="Z75" s="424"/>
    </row>
    <row r="76" spans="2:26" ht="28.2" customHeight="1">
      <c r="B76" s="424">
        <v>233</v>
      </c>
      <c r="C76" s="424"/>
      <c r="E76" s="425" t="s">
        <v>357</v>
      </c>
      <c r="F76" s="425"/>
      <c r="G76" s="425"/>
      <c r="H76" s="425"/>
      <c r="I76" s="242" t="s">
        <v>511</v>
      </c>
      <c r="J76" s="242" t="s">
        <v>512</v>
      </c>
      <c r="L76" s="426" t="s">
        <v>10</v>
      </c>
      <c r="M76" s="426"/>
      <c r="N76" s="426"/>
      <c r="P76" s="242" t="s">
        <v>140</v>
      </c>
      <c r="Q76" s="243">
        <v>17</v>
      </c>
      <c r="R76" s="243">
        <v>9</v>
      </c>
      <c r="S76" s="424">
        <v>8</v>
      </c>
      <c r="T76" s="424"/>
      <c r="U76" s="424">
        <v>17</v>
      </c>
      <c r="V76" s="424"/>
      <c r="W76" s="424"/>
      <c r="X76" s="424">
        <v>0</v>
      </c>
      <c r="Y76" s="424"/>
      <c r="Z76" s="424"/>
    </row>
    <row r="77" spans="2:26" ht="24" customHeight="1">
      <c r="B77" s="424">
        <v>250</v>
      </c>
      <c r="C77" s="424"/>
      <c r="E77" s="425" t="s">
        <v>357</v>
      </c>
      <c r="F77" s="425"/>
      <c r="G77" s="425"/>
      <c r="H77" s="425"/>
      <c r="I77" s="242" t="s">
        <v>513</v>
      </c>
      <c r="J77" s="242" t="s">
        <v>514</v>
      </c>
      <c r="L77" s="426" t="s">
        <v>10</v>
      </c>
      <c r="M77" s="426"/>
      <c r="N77" s="426"/>
      <c r="P77" s="242" t="s">
        <v>140</v>
      </c>
      <c r="Q77" s="243">
        <v>30</v>
      </c>
      <c r="R77" s="243">
        <v>19</v>
      </c>
      <c r="S77" s="424">
        <v>11</v>
      </c>
      <c r="T77" s="424"/>
      <c r="U77" s="424">
        <v>30</v>
      </c>
      <c r="V77" s="424"/>
      <c r="W77" s="424"/>
      <c r="X77" s="424">
        <v>0</v>
      </c>
      <c r="Y77" s="424"/>
      <c r="Z77" s="424"/>
    </row>
    <row r="78" spans="2:26" ht="14.4" customHeight="1">
      <c r="B78" s="424">
        <v>265</v>
      </c>
      <c r="C78" s="424"/>
      <c r="E78" s="426" t="s">
        <v>174</v>
      </c>
      <c r="F78" s="426"/>
      <c r="G78" s="426"/>
      <c r="H78" s="426"/>
      <c r="I78" s="242" t="s">
        <v>515</v>
      </c>
      <c r="J78" s="242" t="s">
        <v>516</v>
      </c>
      <c r="L78" s="426" t="s">
        <v>10</v>
      </c>
      <c r="M78" s="426"/>
      <c r="N78" s="426"/>
      <c r="P78" s="242" t="s">
        <v>140</v>
      </c>
      <c r="Q78" s="243">
        <v>63</v>
      </c>
      <c r="R78" s="243">
        <v>31</v>
      </c>
      <c r="S78" s="424">
        <v>32</v>
      </c>
      <c r="T78" s="424"/>
      <c r="U78" s="424">
        <v>20</v>
      </c>
      <c r="V78" s="424"/>
      <c r="W78" s="424"/>
      <c r="X78" s="424">
        <v>43</v>
      </c>
      <c r="Y78" s="424"/>
      <c r="Z78" s="424"/>
    </row>
    <row r="79" spans="2:26" s="231" customFormat="1" ht="11.4" customHeight="1">
      <c r="B79" s="232"/>
      <c r="C79" s="232"/>
      <c r="E79" s="427" t="s">
        <v>164</v>
      </c>
      <c r="F79" s="427"/>
      <c r="G79" s="427"/>
      <c r="H79" s="252"/>
      <c r="I79" s="253">
        <f>COUNTA(I26:I78)</f>
        <v>53</v>
      </c>
      <c r="J79" s="253"/>
      <c r="L79" s="254"/>
      <c r="M79" s="254"/>
      <c r="N79" s="254"/>
      <c r="P79" s="253"/>
      <c r="Q79" s="232">
        <f>SUM(Q26:Q78)</f>
        <v>1191</v>
      </c>
      <c r="R79" s="232">
        <f t="shared" ref="R79:X79" si="3">SUM(R26:R78)</f>
        <v>764</v>
      </c>
      <c r="S79" s="255">
        <f t="shared" si="3"/>
        <v>427</v>
      </c>
      <c r="T79" s="255"/>
      <c r="U79" s="255">
        <f t="shared" si="3"/>
        <v>904</v>
      </c>
      <c r="V79" s="255"/>
      <c r="W79" s="255">
        <f t="shared" si="3"/>
        <v>0</v>
      </c>
      <c r="X79" s="255">
        <f t="shared" si="3"/>
        <v>287</v>
      </c>
      <c r="Y79" s="255"/>
      <c r="Z79" s="232"/>
    </row>
    <row r="80" spans="2:26" ht="23.4" customHeight="1">
      <c r="B80" s="424">
        <v>2</v>
      </c>
      <c r="C80" s="424"/>
      <c r="E80" s="425" t="s">
        <v>166</v>
      </c>
      <c r="F80" s="425"/>
      <c r="G80" s="425"/>
      <c r="H80" s="425"/>
      <c r="I80" s="242" t="s">
        <v>210</v>
      </c>
      <c r="J80" s="242" t="s">
        <v>211</v>
      </c>
      <c r="L80" s="426" t="s">
        <v>10</v>
      </c>
      <c r="M80" s="426"/>
      <c r="N80" s="426"/>
      <c r="P80" s="242" t="s">
        <v>179</v>
      </c>
      <c r="Q80" s="243">
        <v>5</v>
      </c>
      <c r="R80" s="243">
        <v>0</v>
      </c>
      <c r="S80" s="424">
        <v>5</v>
      </c>
      <c r="T80" s="424"/>
      <c r="U80" s="424">
        <v>5</v>
      </c>
      <c r="V80" s="424"/>
      <c r="W80" s="424"/>
      <c r="X80" s="424">
        <v>0</v>
      </c>
      <c r="Y80" s="424"/>
      <c r="Z80" s="424"/>
    </row>
    <row r="81" spans="2:27" ht="14.4" customHeight="1">
      <c r="B81" s="424">
        <v>67</v>
      </c>
      <c r="C81" s="424"/>
      <c r="E81" s="426" t="s">
        <v>174</v>
      </c>
      <c r="F81" s="426"/>
      <c r="G81" s="426"/>
      <c r="H81" s="426"/>
      <c r="I81" s="242" t="s">
        <v>234</v>
      </c>
      <c r="J81" s="242" t="s">
        <v>461</v>
      </c>
      <c r="L81" s="426" t="s">
        <v>10</v>
      </c>
      <c r="M81" s="426"/>
      <c r="N81" s="426"/>
      <c r="P81" s="242" t="s">
        <v>179</v>
      </c>
      <c r="Q81" s="243">
        <v>28</v>
      </c>
      <c r="R81" s="243">
        <v>17</v>
      </c>
      <c r="S81" s="424">
        <v>11</v>
      </c>
      <c r="T81" s="424"/>
      <c r="U81" s="424">
        <v>7</v>
      </c>
      <c r="V81" s="424"/>
      <c r="W81" s="424"/>
      <c r="X81" s="424">
        <v>21</v>
      </c>
      <c r="Y81" s="424"/>
      <c r="Z81" s="424"/>
    </row>
    <row r="82" spans="2:27" ht="14.4" customHeight="1">
      <c r="B82" s="424">
        <v>78</v>
      </c>
      <c r="C82" s="424"/>
      <c r="E82" s="426" t="s">
        <v>174</v>
      </c>
      <c r="F82" s="426"/>
      <c r="G82" s="426"/>
      <c r="H82" s="426"/>
      <c r="I82" s="251" t="s">
        <v>235</v>
      </c>
      <c r="J82" s="242" t="s">
        <v>462</v>
      </c>
      <c r="L82" s="426" t="s">
        <v>10</v>
      </c>
      <c r="M82" s="426"/>
      <c r="N82" s="426"/>
      <c r="P82" s="242" t="s">
        <v>179</v>
      </c>
      <c r="Q82" s="243">
        <v>32</v>
      </c>
      <c r="R82" s="243">
        <v>28</v>
      </c>
      <c r="S82" s="424">
        <v>4</v>
      </c>
      <c r="T82" s="424"/>
      <c r="U82" s="424">
        <v>12</v>
      </c>
      <c r="V82" s="424"/>
      <c r="W82" s="424"/>
      <c r="X82" s="424">
        <v>20</v>
      </c>
      <c r="Y82" s="424"/>
      <c r="Z82" s="424"/>
    </row>
    <row r="83" spans="2:27" ht="14.4" customHeight="1">
      <c r="B83" s="424">
        <v>87</v>
      </c>
      <c r="C83" s="424"/>
      <c r="E83" s="426" t="s">
        <v>174</v>
      </c>
      <c r="F83" s="426"/>
      <c r="G83" s="426"/>
      <c r="H83" s="426"/>
      <c r="I83" s="242" t="s">
        <v>391</v>
      </c>
      <c r="J83" s="242" t="s">
        <v>463</v>
      </c>
      <c r="L83" s="426" t="s">
        <v>10</v>
      </c>
      <c r="M83" s="426"/>
      <c r="N83" s="426"/>
      <c r="P83" s="242" t="s">
        <v>179</v>
      </c>
      <c r="Q83" s="243">
        <v>38</v>
      </c>
      <c r="R83" s="243">
        <v>24</v>
      </c>
      <c r="S83" s="424">
        <v>14</v>
      </c>
      <c r="T83" s="424"/>
      <c r="U83" s="424">
        <v>22</v>
      </c>
      <c r="V83" s="424"/>
      <c r="W83" s="424"/>
      <c r="X83" s="424">
        <v>16</v>
      </c>
      <c r="Y83" s="424"/>
      <c r="Z83" s="424"/>
    </row>
    <row r="84" spans="2:27" ht="27" customHeight="1">
      <c r="B84" s="424">
        <v>92</v>
      </c>
      <c r="C84" s="424"/>
      <c r="E84" s="425" t="s">
        <v>260</v>
      </c>
      <c r="F84" s="425"/>
      <c r="G84" s="425"/>
      <c r="H84" s="425"/>
      <c r="I84" s="242" t="s">
        <v>382</v>
      </c>
      <c r="J84" s="242" t="s">
        <v>464</v>
      </c>
      <c r="L84" s="426" t="s">
        <v>10</v>
      </c>
      <c r="M84" s="426"/>
      <c r="N84" s="426"/>
      <c r="P84" s="242" t="s">
        <v>179</v>
      </c>
      <c r="Q84" s="243">
        <v>7</v>
      </c>
      <c r="R84" s="243">
        <v>5</v>
      </c>
      <c r="S84" s="424">
        <v>2</v>
      </c>
      <c r="T84" s="424"/>
      <c r="U84" s="424">
        <v>6</v>
      </c>
      <c r="V84" s="424"/>
      <c r="W84" s="424"/>
      <c r="X84" s="424">
        <v>1</v>
      </c>
      <c r="Y84" s="424"/>
      <c r="Z84" s="424"/>
    </row>
    <row r="85" spans="2:27" ht="14.4" customHeight="1">
      <c r="B85" s="424">
        <v>150</v>
      </c>
      <c r="C85" s="424"/>
      <c r="E85" s="426" t="s">
        <v>174</v>
      </c>
      <c r="F85" s="426"/>
      <c r="G85" s="426"/>
      <c r="H85" s="426"/>
      <c r="I85" s="242" t="s">
        <v>268</v>
      </c>
      <c r="J85" s="242" t="s">
        <v>517</v>
      </c>
      <c r="L85" s="426" t="s">
        <v>10</v>
      </c>
      <c r="M85" s="426"/>
      <c r="N85" s="426"/>
      <c r="P85" s="242" t="s">
        <v>179</v>
      </c>
      <c r="Q85" s="243">
        <v>52</v>
      </c>
      <c r="R85" s="243">
        <v>36</v>
      </c>
      <c r="S85" s="424">
        <v>16</v>
      </c>
      <c r="T85" s="424"/>
      <c r="U85" s="424">
        <v>30</v>
      </c>
      <c r="V85" s="424"/>
      <c r="W85" s="424"/>
      <c r="X85" s="424">
        <v>22</v>
      </c>
      <c r="Y85" s="424"/>
      <c r="Z85" s="424"/>
    </row>
    <row r="86" spans="2:27" ht="14.4" customHeight="1">
      <c r="B86" s="424">
        <v>267</v>
      </c>
      <c r="C86" s="424"/>
      <c r="E86" s="426" t="s">
        <v>174</v>
      </c>
      <c r="F86" s="426"/>
      <c r="G86" s="426"/>
      <c r="H86" s="426"/>
      <c r="I86" s="242" t="s">
        <v>518</v>
      </c>
      <c r="J86" s="242" t="s">
        <v>519</v>
      </c>
      <c r="L86" s="426" t="s">
        <v>10</v>
      </c>
      <c r="M86" s="426"/>
      <c r="N86" s="426"/>
      <c r="P86" s="242" t="s">
        <v>179</v>
      </c>
      <c r="Q86" s="243">
        <v>29</v>
      </c>
      <c r="R86" s="243">
        <v>20</v>
      </c>
      <c r="S86" s="424">
        <v>9</v>
      </c>
      <c r="T86" s="424"/>
      <c r="U86" s="424">
        <v>6</v>
      </c>
      <c r="V86" s="424"/>
      <c r="W86" s="424"/>
      <c r="X86" s="424">
        <v>23</v>
      </c>
      <c r="Y86" s="424"/>
      <c r="Z86" s="424"/>
    </row>
    <row r="87" spans="2:27" s="231" customFormat="1" ht="17.399999999999999" customHeight="1">
      <c r="B87" s="232"/>
      <c r="C87" s="232"/>
      <c r="E87" s="428" t="s">
        <v>164</v>
      </c>
      <c r="F87" s="428"/>
      <c r="G87" s="428"/>
      <c r="H87" s="254"/>
      <c r="I87" s="253">
        <f>COUNTA(I80:I86)</f>
        <v>7</v>
      </c>
      <c r="J87" s="253"/>
      <c r="L87" s="254"/>
      <c r="M87" s="254"/>
      <c r="N87" s="254"/>
      <c r="P87" s="253"/>
      <c r="Q87" s="232">
        <f>SUM(Q80:Q86)</f>
        <v>191</v>
      </c>
      <c r="R87" s="232">
        <f t="shared" ref="R87:X87" si="4">SUM(R80:R86)</f>
        <v>130</v>
      </c>
      <c r="S87" s="255">
        <f t="shared" si="4"/>
        <v>61</v>
      </c>
      <c r="T87" s="255"/>
      <c r="U87" s="255">
        <f t="shared" si="4"/>
        <v>88</v>
      </c>
      <c r="V87" s="255"/>
      <c r="W87" s="255">
        <f t="shared" si="4"/>
        <v>0</v>
      </c>
      <c r="X87" s="255">
        <f t="shared" si="4"/>
        <v>103</v>
      </c>
      <c r="Y87" s="255"/>
      <c r="Z87" s="232"/>
    </row>
    <row r="88" spans="2:27" s="177" customFormat="1" ht="17.399999999999999" customHeight="1">
      <c r="B88" s="256"/>
      <c r="C88" s="256"/>
      <c r="E88" s="429" t="s">
        <v>520</v>
      </c>
      <c r="F88" s="429"/>
      <c r="G88" s="257"/>
      <c r="H88" s="258"/>
      <c r="I88" s="257">
        <f>SUM(I79+I87)</f>
        <v>60</v>
      </c>
      <c r="J88" s="257"/>
      <c r="L88" s="258"/>
      <c r="M88" s="258"/>
      <c r="N88" s="258"/>
      <c r="P88" s="259"/>
      <c r="Q88" s="256">
        <f>SUM(Q79+Q87)</f>
        <v>1382</v>
      </c>
      <c r="R88" s="256">
        <f t="shared" ref="R88:X88" si="5">SUM(R79+R87)</f>
        <v>894</v>
      </c>
      <c r="S88" s="256">
        <f t="shared" si="5"/>
        <v>488</v>
      </c>
      <c r="T88" s="256"/>
      <c r="U88" s="256">
        <f t="shared" si="5"/>
        <v>992</v>
      </c>
      <c r="V88" s="256"/>
      <c r="W88" s="256">
        <f t="shared" si="5"/>
        <v>0</v>
      </c>
      <c r="X88" s="256">
        <f t="shared" si="5"/>
        <v>390</v>
      </c>
      <c r="Y88" s="256"/>
      <c r="Z88" s="256"/>
      <c r="AA88" s="256"/>
    </row>
    <row r="89" spans="2:27" ht="26.4" customHeight="1">
      <c r="B89" s="424">
        <v>1</v>
      </c>
      <c r="C89" s="424"/>
      <c r="E89" s="425" t="s">
        <v>163</v>
      </c>
      <c r="F89" s="425"/>
      <c r="G89" s="425"/>
      <c r="H89" s="425"/>
      <c r="I89" s="242" t="s">
        <v>212</v>
      </c>
      <c r="J89" s="242" t="s">
        <v>213</v>
      </c>
      <c r="L89" s="426" t="s">
        <v>10</v>
      </c>
      <c r="M89" s="426"/>
      <c r="N89" s="426"/>
      <c r="P89" s="242" t="s">
        <v>141</v>
      </c>
      <c r="Q89" s="243">
        <v>22</v>
      </c>
      <c r="R89" s="243">
        <v>16</v>
      </c>
      <c r="S89" s="424">
        <v>6</v>
      </c>
      <c r="T89" s="424"/>
      <c r="U89" s="424">
        <v>15</v>
      </c>
      <c r="V89" s="424"/>
      <c r="W89" s="424"/>
      <c r="X89" s="424">
        <v>7</v>
      </c>
      <c r="Y89" s="424"/>
      <c r="Z89" s="424"/>
    </row>
    <row r="90" spans="2:27" ht="27" customHeight="1">
      <c r="B90" s="424">
        <v>13</v>
      </c>
      <c r="C90" s="424"/>
      <c r="E90" s="425" t="s">
        <v>189</v>
      </c>
      <c r="F90" s="425"/>
      <c r="G90" s="425"/>
      <c r="H90" s="425"/>
      <c r="I90" s="242" t="s">
        <v>190</v>
      </c>
      <c r="J90" s="242" t="s">
        <v>214</v>
      </c>
      <c r="L90" s="426" t="s">
        <v>10</v>
      </c>
      <c r="M90" s="426"/>
      <c r="N90" s="426"/>
      <c r="P90" s="242" t="s">
        <v>141</v>
      </c>
      <c r="Q90" s="243">
        <v>24</v>
      </c>
      <c r="R90" s="243">
        <v>12</v>
      </c>
      <c r="S90" s="424">
        <v>12</v>
      </c>
      <c r="T90" s="424"/>
      <c r="U90" s="424">
        <v>18</v>
      </c>
      <c r="V90" s="424"/>
      <c r="W90" s="424"/>
      <c r="X90" s="424">
        <v>6</v>
      </c>
      <c r="Y90" s="424"/>
      <c r="Z90" s="424"/>
    </row>
    <row r="91" spans="2:27" ht="27.6" customHeight="1">
      <c r="B91" s="424">
        <v>32</v>
      </c>
      <c r="C91" s="424"/>
      <c r="E91" s="425" t="s">
        <v>260</v>
      </c>
      <c r="F91" s="425"/>
      <c r="G91" s="425"/>
      <c r="H91" s="425"/>
      <c r="I91" s="242" t="s">
        <v>261</v>
      </c>
      <c r="J91" s="242" t="s">
        <v>322</v>
      </c>
      <c r="L91" s="426" t="s">
        <v>10</v>
      </c>
      <c r="M91" s="426"/>
      <c r="N91" s="426"/>
      <c r="P91" s="242" t="s">
        <v>141</v>
      </c>
      <c r="Q91" s="243">
        <v>16</v>
      </c>
      <c r="R91" s="243">
        <v>7</v>
      </c>
      <c r="S91" s="424">
        <v>9</v>
      </c>
      <c r="T91" s="424"/>
      <c r="U91" s="424">
        <v>15</v>
      </c>
      <c r="V91" s="424"/>
      <c r="W91" s="424"/>
      <c r="X91" s="424">
        <v>1</v>
      </c>
      <c r="Y91" s="424"/>
      <c r="Z91" s="424"/>
    </row>
    <row r="92" spans="2:27" ht="14.4" customHeight="1">
      <c r="B92" s="424">
        <v>35</v>
      </c>
      <c r="C92" s="424"/>
      <c r="E92" s="426" t="s">
        <v>162</v>
      </c>
      <c r="F92" s="426"/>
      <c r="G92" s="426"/>
      <c r="H92" s="426"/>
      <c r="I92" s="242" t="s">
        <v>288</v>
      </c>
      <c r="J92" s="242" t="s">
        <v>323</v>
      </c>
      <c r="L92" s="426" t="s">
        <v>10</v>
      </c>
      <c r="M92" s="426"/>
      <c r="N92" s="426"/>
      <c r="P92" s="242" t="s">
        <v>141</v>
      </c>
      <c r="Q92" s="243">
        <v>19</v>
      </c>
      <c r="R92" s="243">
        <v>11</v>
      </c>
      <c r="S92" s="424">
        <v>8</v>
      </c>
      <c r="T92" s="424"/>
      <c r="U92" s="424">
        <v>11</v>
      </c>
      <c r="V92" s="424"/>
      <c r="W92" s="424"/>
      <c r="X92" s="424">
        <v>8</v>
      </c>
      <c r="Y92" s="424"/>
      <c r="Z92" s="424"/>
    </row>
    <row r="93" spans="2:27" ht="26.4" customHeight="1">
      <c r="B93" s="424">
        <v>36</v>
      </c>
      <c r="C93" s="424"/>
      <c r="E93" s="425" t="s">
        <v>291</v>
      </c>
      <c r="F93" s="425"/>
      <c r="G93" s="425"/>
      <c r="H93" s="425"/>
      <c r="I93" s="242" t="s">
        <v>292</v>
      </c>
      <c r="J93" s="242" t="s">
        <v>324</v>
      </c>
      <c r="L93" s="426" t="s">
        <v>10</v>
      </c>
      <c r="M93" s="426"/>
      <c r="N93" s="426"/>
      <c r="P93" s="242" t="s">
        <v>141</v>
      </c>
      <c r="Q93" s="243">
        <v>43</v>
      </c>
      <c r="R93" s="243">
        <v>27</v>
      </c>
      <c r="S93" s="424">
        <v>16</v>
      </c>
      <c r="T93" s="424"/>
      <c r="U93" s="424">
        <v>33</v>
      </c>
      <c r="V93" s="424"/>
      <c r="W93" s="424"/>
      <c r="X93" s="424">
        <v>10</v>
      </c>
      <c r="Y93" s="424"/>
      <c r="Z93" s="424"/>
    </row>
    <row r="94" spans="2:27" ht="14.4" customHeight="1">
      <c r="B94" s="424">
        <v>38</v>
      </c>
      <c r="C94" s="424"/>
      <c r="E94" s="426" t="s">
        <v>255</v>
      </c>
      <c r="F94" s="426"/>
      <c r="G94" s="426"/>
      <c r="H94" s="426"/>
      <c r="I94" s="242" t="s">
        <v>256</v>
      </c>
      <c r="J94" s="242" t="s">
        <v>324</v>
      </c>
      <c r="L94" s="426" t="s">
        <v>10</v>
      </c>
      <c r="M94" s="426"/>
      <c r="N94" s="426"/>
      <c r="P94" s="242" t="s">
        <v>141</v>
      </c>
      <c r="Q94" s="243">
        <v>22</v>
      </c>
      <c r="R94" s="243">
        <v>16</v>
      </c>
      <c r="S94" s="424">
        <v>6</v>
      </c>
      <c r="T94" s="424"/>
      <c r="U94" s="424">
        <v>18</v>
      </c>
      <c r="V94" s="424"/>
      <c r="W94" s="424"/>
      <c r="X94" s="424">
        <v>4</v>
      </c>
      <c r="Y94" s="424"/>
      <c r="Z94" s="424"/>
    </row>
    <row r="95" spans="2:27" ht="24.6" customHeight="1">
      <c r="B95" s="424">
        <v>43</v>
      </c>
      <c r="C95" s="424"/>
      <c r="E95" s="425" t="s">
        <v>142</v>
      </c>
      <c r="F95" s="425"/>
      <c r="G95" s="425"/>
      <c r="H95" s="425"/>
      <c r="I95" s="251" t="s">
        <v>325</v>
      </c>
      <c r="J95" s="242" t="s">
        <v>317</v>
      </c>
      <c r="L95" s="426" t="s">
        <v>10</v>
      </c>
      <c r="M95" s="426"/>
      <c r="N95" s="426"/>
      <c r="P95" s="242" t="s">
        <v>141</v>
      </c>
      <c r="Q95" s="243">
        <v>22</v>
      </c>
      <c r="R95" s="243">
        <v>8</v>
      </c>
      <c r="S95" s="424">
        <v>14</v>
      </c>
      <c r="T95" s="424"/>
      <c r="U95" s="424">
        <v>11</v>
      </c>
      <c r="V95" s="424"/>
      <c r="W95" s="424"/>
      <c r="X95" s="424">
        <v>11</v>
      </c>
      <c r="Y95" s="424"/>
      <c r="Z95" s="424"/>
    </row>
    <row r="96" spans="2:27" ht="25.2" customHeight="1">
      <c r="B96" s="424">
        <v>45</v>
      </c>
      <c r="C96" s="424"/>
      <c r="E96" s="425" t="s">
        <v>275</v>
      </c>
      <c r="F96" s="425"/>
      <c r="G96" s="425"/>
      <c r="H96" s="425"/>
      <c r="I96" s="242" t="s">
        <v>276</v>
      </c>
      <c r="J96" s="242" t="s">
        <v>326</v>
      </c>
      <c r="L96" s="426" t="s">
        <v>10</v>
      </c>
      <c r="M96" s="426"/>
      <c r="N96" s="426"/>
      <c r="P96" s="242" t="s">
        <v>141</v>
      </c>
      <c r="Q96" s="243">
        <v>29</v>
      </c>
      <c r="R96" s="243">
        <v>21</v>
      </c>
      <c r="S96" s="424">
        <v>8</v>
      </c>
      <c r="T96" s="424"/>
      <c r="U96" s="424">
        <v>29</v>
      </c>
      <c r="V96" s="424"/>
      <c r="W96" s="424"/>
      <c r="X96" s="424">
        <v>0</v>
      </c>
      <c r="Y96" s="424"/>
      <c r="Z96" s="424"/>
    </row>
    <row r="97" spans="2:26" ht="14.4" customHeight="1">
      <c r="B97" s="424">
        <v>47</v>
      </c>
      <c r="C97" s="424"/>
      <c r="E97" s="426" t="s">
        <v>243</v>
      </c>
      <c r="F97" s="426"/>
      <c r="G97" s="426"/>
      <c r="H97" s="426"/>
      <c r="I97" s="242" t="s">
        <v>244</v>
      </c>
      <c r="J97" s="242" t="s">
        <v>327</v>
      </c>
      <c r="L97" s="426" t="s">
        <v>10</v>
      </c>
      <c r="M97" s="426"/>
      <c r="N97" s="426"/>
      <c r="P97" s="242" t="s">
        <v>141</v>
      </c>
      <c r="Q97" s="243">
        <v>50</v>
      </c>
      <c r="R97" s="243">
        <v>31</v>
      </c>
      <c r="S97" s="424">
        <v>19</v>
      </c>
      <c r="T97" s="424"/>
      <c r="U97" s="424">
        <v>45</v>
      </c>
      <c r="V97" s="424"/>
      <c r="W97" s="424"/>
      <c r="X97" s="424">
        <v>5</v>
      </c>
      <c r="Y97" s="424"/>
      <c r="Z97" s="424"/>
    </row>
    <row r="98" spans="2:26" ht="14.4" customHeight="1">
      <c r="B98" s="424">
        <v>48</v>
      </c>
      <c r="C98" s="424"/>
      <c r="E98" s="425" t="s">
        <v>273</v>
      </c>
      <c r="F98" s="425"/>
      <c r="G98" s="425"/>
      <c r="H98" s="425"/>
      <c r="I98" s="242" t="s">
        <v>274</v>
      </c>
      <c r="J98" s="242" t="s">
        <v>327</v>
      </c>
      <c r="L98" s="426" t="s">
        <v>10</v>
      </c>
      <c r="M98" s="426"/>
      <c r="N98" s="426"/>
      <c r="P98" s="242" t="s">
        <v>141</v>
      </c>
      <c r="Q98" s="243">
        <v>26</v>
      </c>
      <c r="R98" s="243">
        <v>15</v>
      </c>
      <c r="S98" s="424">
        <v>11</v>
      </c>
      <c r="T98" s="424"/>
      <c r="U98" s="424">
        <v>26</v>
      </c>
      <c r="V98" s="424"/>
      <c r="W98" s="424"/>
      <c r="X98" s="424">
        <v>0</v>
      </c>
      <c r="Y98" s="424"/>
      <c r="Z98" s="424"/>
    </row>
    <row r="99" spans="2:26" ht="14.4" customHeight="1">
      <c r="E99" s="425"/>
      <c r="F99" s="425"/>
      <c r="G99" s="425"/>
      <c r="H99" s="425"/>
    </row>
    <row r="100" spans="2:26" ht="14.4" customHeight="1">
      <c r="B100" s="424">
        <v>49</v>
      </c>
      <c r="C100" s="424"/>
      <c r="E100" s="426" t="s">
        <v>144</v>
      </c>
      <c r="F100" s="426"/>
      <c r="G100" s="426"/>
      <c r="H100" s="426"/>
      <c r="I100" s="242" t="s">
        <v>248</v>
      </c>
      <c r="J100" s="242" t="s">
        <v>327</v>
      </c>
      <c r="L100" s="426" t="s">
        <v>10</v>
      </c>
      <c r="M100" s="426"/>
      <c r="N100" s="426"/>
      <c r="P100" s="242" t="s">
        <v>141</v>
      </c>
      <c r="Q100" s="243">
        <v>15</v>
      </c>
      <c r="R100" s="243">
        <v>7</v>
      </c>
      <c r="S100" s="424">
        <v>8</v>
      </c>
      <c r="T100" s="424"/>
      <c r="U100" s="424">
        <v>10</v>
      </c>
      <c r="V100" s="424"/>
      <c r="W100" s="424"/>
      <c r="X100" s="424">
        <v>5</v>
      </c>
      <c r="Y100" s="424"/>
      <c r="Z100" s="424"/>
    </row>
    <row r="101" spans="2:26" ht="26.4" customHeight="1">
      <c r="B101" s="424">
        <v>50</v>
      </c>
      <c r="C101" s="424"/>
      <c r="E101" s="425" t="s">
        <v>275</v>
      </c>
      <c r="F101" s="425"/>
      <c r="G101" s="425"/>
      <c r="H101" s="425"/>
      <c r="I101" s="242" t="s">
        <v>277</v>
      </c>
      <c r="J101" s="242" t="s">
        <v>328</v>
      </c>
      <c r="L101" s="426" t="s">
        <v>10</v>
      </c>
      <c r="M101" s="426"/>
      <c r="N101" s="426"/>
      <c r="P101" s="242" t="s">
        <v>141</v>
      </c>
      <c r="Q101" s="243">
        <v>30</v>
      </c>
      <c r="R101" s="243">
        <v>18</v>
      </c>
      <c r="S101" s="424">
        <v>12</v>
      </c>
      <c r="T101" s="424"/>
      <c r="U101" s="424">
        <v>30</v>
      </c>
      <c r="V101" s="424"/>
      <c r="W101" s="424"/>
      <c r="X101" s="424">
        <v>0</v>
      </c>
      <c r="Y101" s="424"/>
      <c r="Z101" s="424"/>
    </row>
    <row r="102" spans="2:26" ht="25.2" customHeight="1">
      <c r="B102" s="424">
        <v>51</v>
      </c>
      <c r="C102" s="424"/>
      <c r="E102" s="425" t="s">
        <v>309</v>
      </c>
      <c r="F102" s="425"/>
      <c r="G102" s="425"/>
      <c r="H102" s="425"/>
      <c r="I102" s="242" t="s">
        <v>310</v>
      </c>
      <c r="J102" s="242" t="s">
        <v>328</v>
      </c>
      <c r="L102" s="426" t="s">
        <v>10</v>
      </c>
      <c r="M102" s="426"/>
      <c r="N102" s="426"/>
      <c r="P102" s="242" t="s">
        <v>141</v>
      </c>
      <c r="Q102" s="243">
        <v>25</v>
      </c>
      <c r="R102" s="243">
        <v>15</v>
      </c>
      <c r="S102" s="424">
        <v>10</v>
      </c>
      <c r="T102" s="424"/>
      <c r="U102" s="424">
        <v>20</v>
      </c>
      <c r="V102" s="424"/>
      <c r="W102" s="424"/>
      <c r="X102" s="424">
        <v>5</v>
      </c>
      <c r="Y102" s="424"/>
      <c r="Z102" s="424"/>
    </row>
    <row r="103" spans="2:26" ht="26.4" customHeight="1">
      <c r="B103" s="424">
        <v>52</v>
      </c>
      <c r="C103" s="424"/>
      <c r="E103" s="425" t="s">
        <v>309</v>
      </c>
      <c r="F103" s="425"/>
      <c r="G103" s="425"/>
      <c r="H103" s="425"/>
      <c r="I103" s="242" t="s">
        <v>311</v>
      </c>
      <c r="J103" s="242" t="s">
        <v>328</v>
      </c>
      <c r="L103" s="426" t="s">
        <v>10</v>
      </c>
      <c r="M103" s="426"/>
      <c r="N103" s="426"/>
      <c r="P103" s="242" t="s">
        <v>141</v>
      </c>
      <c r="Q103" s="243">
        <v>26</v>
      </c>
      <c r="R103" s="243">
        <v>16</v>
      </c>
      <c r="S103" s="424">
        <v>10</v>
      </c>
      <c r="T103" s="424"/>
      <c r="U103" s="424">
        <v>21</v>
      </c>
      <c r="V103" s="424"/>
      <c r="W103" s="424"/>
      <c r="X103" s="424">
        <v>5</v>
      </c>
      <c r="Y103" s="424"/>
      <c r="Z103" s="424"/>
    </row>
    <row r="104" spans="2:26" ht="28.2" customHeight="1">
      <c r="B104" s="424">
        <v>53</v>
      </c>
      <c r="C104" s="424"/>
      <c r="E104" s="425" t="s">
        <v>275</v>
      </c>
      <c r="F104" s="425"/>
      <c r="G104" s="425"/>
      <c r="H104" s="425"/>
      <c r="I104" s="242" t="s">
        <v>282</v>
      </c>
      <c r="J104" s="242" t="s">
        <v>329</v>
      </c>
      <c r="L104" s="426" t="s">
        <v>10</v>
      </c>
      <c r="M104" s="426"/>
      <c r="N104" s="426"/>
      <c r="P104" s="242" t="s">
        <v>141</v>
      </c>
      <c r="Q104" s="243">
        <v>22</v>
      </c>
      <c r="R104" s="243">
        <v>12</v>
      </c>
      <c r="S104" s="424">
        <v>10</v>
      </c>
      <c r="T104" s="424"/>
      <c r="U104" s="424">
        <v>22</v>
      </c>
      <c r="V104" s="424"/>
      <c r="W104" s="424"/>
      <c r="X104" s="424">
        <v>0</v>
      </c>
      <c r="Y104" s="424"/>
      <c r="Z104" s="424"/>
    </row>
    <row r="105" spans="2:26" ht="27.6" customHeight="1">
      <c r="B105" s="424">
        <v>57</v>
      </c>
      <c r="C105" s="424"/>
      <c r="E105" s="425" t="s">
        <v>275</v>
      </c>
      <c r="F105" s="425"/>
      <c r="G105" s="425"/>
      <c r="H105" s="425"/>
      <c r="I105" s="242" t="s">
        <v>279</v>
      </c>
      <c r="J105" s="242" t="s">
        <v>330</v>
      </c>
      <c r="L105" s="426" t="s">
        <v>10</v>
      </c>
      <c r="M105" s="426"/>
      <c r="N105" s="426"/>
      <c r="P105" s="242" t="s">
        <v>141</v>
      </c>
      <c r="Q105" s="243">
        <v>25</v>
      </c>
      <c r="R105" s="243">
        <v>10</v>
      </c>
      <c r="S105" s="424">
        <v>15</v>
      </c>
      <c r="T105" s="424"/>
      <c r="U105" s="424">
        <v>25</v>
      </c>
      <c r="V105" s="424"/>
      <c r="W105" s="424"/>
      <c r="X105" s="424">
        <v>0</v>
      </c>
      <c r="Y105" s="424"/>
      <c r="Z105" s="424"/>
    </row>
    <row r="106" spans="2:26" ht="26.4" customHeight="1">
      <c r="B106" s="424">
        <v>58</v>
      </c>
      <c r="C106" s="424"/>
      <c r="E106" s="425" t="s">
        <v>275</v>
      </c>
      <c r="F106" s="425"/>
      <c r="G106" s="425"/>
      <c r="H106" s="425"/>
      <c r="I106" s="242" t="s">
        <v>281</v>
      </c>
      <c r="J106" s="242" t="s">
        <v>330</v>
      </c>
      <c r="L106" s="426" t="s">
        <v>10</v>
      </c>
      <c r="M106" s="426"/>
      <c r="N106" s="426"/>
      <c r="P106" s="242" t="s">
        <v>141</v>
      </c>
      <c r="Q106" s="243">
        <v>55</v>
      </c>
      <c r="R106" s="243">
        <v>32</v>
      </c>
      <c r="S106" s="424">
        <v>23</v>
      </c>
      <c r="T106" s="424"/>
      <c r="U106" s="424">
        <v>55</v>
      </c>
      <c r="V106" s="424"/>
      <c r="W106" s="424"/>
      <c r="X106" s="424">
        <v>0</v>
      </c>
      <c r="Y106" s="424"/>
      <c r="Z106" s="424"/>
    </row>
    <row r="107" spans="2:26" ht="24" customHeight="1">
      <c r="B107" s="424">
        <v>59</v>
      </c>
      <c r="C107" s="424"/>
      <c r="E107" s="425" t="s">
        <v>275</v>
      </c>
      <c r="F107" s="425"/>
      <c r="G107" s="425"/>
      <c r="H107" s="425"/>
      <c r="I107" s="242" t="s">
        <v>283</v>
      </c>
      <c r="J107" s="242" t="s">
        <v>330</v>
      </c>
      <c r="L107" s="426" t="s">
        <v>10</v>
      </c>
      <c r="M107" s="426"/>
      <c r="N107" s="426"/>
      <c r="P107" s="242" t="s">
        <v>141</v>
      </c>
      <c r="Q107" s="243">
        <v>22</v>
      </c>
      <c r="R107" s="243">
        <v>12</v>
      </c>
      <c r="S107" s="424">
        <v>10</v>
      </c>
      <c r="T107" s="424"/>
      <c r="U107" s="424">
        <v>22</v>
      </c>
      <c r="V107" s="424"/>
      <c r="W107" s="424"/>
      <c r="X107" s="424">
        <v>0</v>
      </c>
      <c r="Y107" s="424"/>
      <c r="Z107" s="424"/>
    </row>
    <row r="108" spans="2:26" ht="25.2" customHeight="1">
      <c r="B108" s="424">
        <v>60</v>
      </c>
      <c r="C108" s="424"/>
      <c r="E108" s="425" t="s">
        <v>275</v>
      </c>
      <c r="F108" s="425"/>
      <c r="G108" s="425"/>
      <c r="H108" s="425"/>
      <c r="I108" s="242" t="s">
        <v>278</v>
      </c>
      <c r="J108" s="242" t="s">
        <v>330</v>
      </c>
      <c r="L108" s="426" t="s">
        <v>10</v>
      </c>
      <c r="M108" s="426"/>
      <c r="N108" s="426"/>
      <c r="P108" s="242" t="s">
        <v>141</v>
      </c>
      <c r="Q108" s="243">
        <v>32</v>
      </c>
      <c r="R108" s="243">
        <v>27</v>
      </c>
      <c r="S108" s="424">
        <v>5</v>
      </c>
      <c r="T108" s="424"/>
      <c r="U108" s="424">
        <v>32</v>
      </c>
      <c r="V108" s="424"/>
      <c r="W108" s="424"/>
      <c r="X108" s="424">
        <v>0</v>
      </c>
      <c r="Y108" s="424"/>
      <c r="Z108" s="424"/>
    </row>
    <row r="109" spans="2:26" ht="28.2" customHeight="1">
      <c r="B109" s="424">
        <v>61</v>
      </c>
      <c r="C109" s="424"/>
      <c r="E109" s="425" t="s">
        <v>275</v>
      </c>
      <c r="F109" s="425"/>
      <c r="G109" s="425"/>
      <c r="H109" s="425"/>
      <c r="I109" s="242" t="s">
        <v>280</v>
      </c>
      <c r="J109" s="242" t="s">
        <v>330</v>
      </c>
      <c r="L109" s="426" t="s">
        <v>10</v>
      </c>
      <c r="M109" s="426"/>
      <c r="N109" s="426"/>
      <c r="P109" s="242" t="s">
        <v>141</v>
      </c>
      <c r="Q109" s="243">
        <v>33</v>
      </c>
      <c r="R109" s="243">
        <v>20</v>
      </c>
      <c r="S109" s="424">
        <v>13</v>
      </c>
      <c r="T109" s="424"/>
      <c r="U109" s="424">
        <v>33</v>
      </c>
      <c r="V109" s="424"/>
      <c r="W109" s="424"/>
      <c r="X109" s="424">
        <v>0</v>
      </c>
      <c r="Y109" s="424"/>
      <c r="Z109" s="424"/>
    </row>
    <row r="110" spans="2:26" ht="14.4" customHeight="1">
      <c r="B110" s="424">
        <v>62</v>
      </c>
      <c r="C110" s="424"/>
      <c r="E110" s="426" t="s">
        <v>331</v>
      </c>
      <c r="F110" s="426"/>
      <c r="G110" s="426"/>
      <c r="H110" s="426"/>
      <c r="I110" s="242" t="s">
        <v>332</v>
      </c>
      <c r="J110" s="242" t="s">
        <v>330</v>
      </c>
      <c r="L110" s="426" t="s">
        <v>10</v>
      </c>
      <c r="M110" s="426"/>
      <c r="N110" s="426"/>
      <c r="P110" s="242" t="s">
        <v>141</v>
      </c>
      <c r="Q110" s="243">
        <v>19</v>
      </c>
      <c r="R110" s="243">
        <v>13</v>
      </c>
      <c r="S110" s="424">
        <v>6</v>
      </c>
      <c r="T110" s="424"/>
      <c r="U110" s="424">
        <v>11</v>
      </c>
      <c r="V110" s="424"/>
      <c r="W110" s="424"/>
      <c r="X110" s="424">
        <v>8</v>
      </c>
      <c r="Y110" s="424"/>
      <c r="Z110" s="424"/>
    </row>
    <row r="111" spans="2:26" ht="23.4" customHeight="1">
      <c r="B111" s="424">
        <v>63</v>
      </c>
      <c r="C111" s="424"/>
      <c r="E111" s="425" t="s">
        <v>275</v>
      </c>
      <c r="F111" s="425"/>
      <c r="G111" s="425"/>
      <c r="H111" s="425"/>
      <c r="I111" s="242" t="s">
        <v>284</v>
      </c>
      <c r="J111" s="242" t="s">
        <v>333</v>
      </c>
      <c r="L111" s="426" t="s">
        <v>10</v>
      </c>
      <c r="M111" s="426"/>
      <c r="N111" s="426"/>
      <c r="P111" s="242" t="s">
        <v>141</v>
      </c>
      <c r="Q111" s="243">
        <v>23</v>
      </c>
      <c r="R111" s="243">
        <v>16</v>
      </c>
      <c r="S111" s="424">
        <v>7</v>
      </c>
      <c r="T111" s="424"/>
      <c r="U111" s="424">
        <v>23</v>
      </c>
      <c r="V111" s="424"/>
      <c r="W111" s="424"/>
      <c r="X111" s="424">
        <v>0</v>
      </c>
      <c r="Y111" s="424"/>
      <c r="Z111" s="424"/>
    </row>
    <row r="112" spans="2:26" ht="14.4" customHeight="1">
      <c r="B112" s="424">
        <v>68</v>
      </c>
      <c r="C112" s="424"/>
      <c r="E112" s="426" t="s">
        <v>257</v>
      </c>
      <c r="F112" s="426"/>
      <c r="G112" s="426"/>
      <c r="H112" s="426"/>
      <c r="I112" s="242" t="s">
        <v>259</v>
      </c>
      <c r="J112" s="242" t="s">
        <v>465</v>
      </c>
      <c r="L112" s="426" t="s">
        <v>10</v>
      </c>
      <c r="M112" s="426"/>
      <c r="N112" s="426"/>
      <c r="P112" s="242" t="s">
        <v>141</v>
      </c>
      <c r="Q112" s="243">
        <v>7</v>
      </c>
      <c r="R112" s="243">
        <v>5</v>
      </c>
      <c r="S112" s="424">
        <v>2</v>
      </c>
      <c r="T112" s="424"/>
      <c r="U112" s="424">
        <v>7</v>
      </c>
      <c r="V112" s="424"/>
      <c r="W112" s="424"/>
      <c r="X112" s="424">
        <v>0</v>
      </c>
      <c r="Y112" s="424"/>
      <c r="Z112" s="424"/>
    </row>
    <row r="113" spans="2:26" ht="14.4" customHeight="1">
      <c r="B113" s="424">
        <v>71</v>
      </c>
      <c r="C113" s="424"/>
      <c r="E113" s="426" t="s">
        <v>173</v>
      </c>
      <c r="F113" s="426"/>
      <c r="G113" s="426"/>
      <c r="H113" s="426"/>
      <c r="I113" s="242" t="s">
        <v>265</v>
      </c>
      <c r="J113" s="242" t="s">
        <v>443</v>
      </c>
      <c r="L113" s="426" t="s">
        <v>10</v>
      </c>
      <c r="M113" s="426"/>
      <c r="N113" s="426"/>
      <c r="P113" s="242" t="s">
        <v>141</v>
      </c>
      <c r="Q113" s="243">
        <v>15</v>
      </c>
      <c r="R113" s="243">
        <v>11</v>
      </c>
      <c r="S113" s="424">
        <v>4</v>
      </c>
      <c r="T113" s="424"/>
      <c r="U113" s="424">
        <v>15</v>
      </c>
      <c r="V113" s="424"/>
      <c r="W113" s="424"/>
      <c r="X113" s="424">
        <v>0</v>
      </c>
      <c r="Y113" s="424"/>
      <c r="Z113" s="424"/>
    </row>
    <row r="114" spans="2:26" ht="18" customHeight="1">
      <c r="B114" s="424">
        <v>76</v>
      </c>
      <c r="C114" s="424"/>
      <c r="E114" s="426" t="s">
        <v>249</v>
      </c>
      <c r="F114" s="426"/>
      <c r="G114" s="426"/>
      <c r="H114" s="426"/>
      <c r="I114" s="242" t="s">
        <v>250</v>
      </c>
      <c r="J114" s="242" t="s">
        <v>466</v>
      </c>
      <c r="L114" s="426" t="s">
        <v>10</v>
      </c>
      <c r="M114" s="426"/>
      <c r="N114" s="426"/>
      <c r="P114" s="242" t="s">
        <v>141</v>
      </c>
      <c r="Q114" s="243">
        <v>27</v>
      </c>
      <c r="R114" s="243">
        <v>19</v>
      </c>
      <c r="S114" s="424">
        <v>8</v>
      </c>
      <c r="T114" s="424"/>
      <c r="U114" s="424">
        <v>27</v>
      </c>
      <c r="V114" s="424"/>
      <c r="W114" s="424"/>
      <c r="X114" s="424">
        <v>0</v>
      </c>
      <c r="Y114" s="424"/>
      <c r="Z114" s="424"/>
    </row>
    <row r="115" spans="2:26" ht="14.4" customHeight="1">
      <c r="B115" s="424">
        <v>81</v>
      </c>
      <c r="C115" s="424"/>
      <c r="E115" s="426" t="s">
        <v>257</v>
      </c>
      <c r="F115" s="426"/>
      <c r="G115" s="426"/>
      <c r="H115" s="426"/>
      <c r="I115" s="242" t="s">
        <v>258</v>
      </c>
      <c r="J115" s="242" t="s">
        <v>446</v>
      </c>
      <c r="L115" s="426" t="s">
        <v>10</v>
      </c>
      <c r="M115" s="426"/>
      <c r="N115" s="426"/>
      <c r="P115" s="242" t="s">
        <v>141</v>
      </c>
      <c r="Q115" s="243">
        <v>13</v>
      </c>
      <c r="R115" s="243">
        <v>8</v>
      </c>
      <c r="S115" s="424">
        <v>5</v>
      </c>
      <c r="T115" s="424"/>
      <c r="U115" s="424">
        <v>11</v>
      </c>
      <c r="V115" s="424"/>
      <c r="W115" s="424"/>
      <c r="X115" s="424">
        <v>2</v>
      </c>
      <c r="Y115" s="424"/>
      <c r="Z115" s="424"/>
    </row>
    <row r="116" spans="2:26" ht="29.4" customHeight="1">
      <c r="B116" s="424">
        <v>91</v>
      </c>
      <c r="C116" s="424"/>
      <c r="E116" s="425" t="s">
        <v>388</v>
      </c>
      <c r="F116" s="425"/>
      <c r="G116" s="425"/>
      <c r="H116" s="425"/>
      <c r="I116" s="242" t="s">
        <v>389</v>
      </c>
      <c r="J116" s="242" t="s">
        <v>467</v>
      </c>
      <c r="L116" s="426" t="s">
        <v>10</v>
      </c>
      <c r="M116" s="426"/>
      <c r="N116" s="426"/>
      <c r="P116" s="242" t="s">
        <v>141</v>
      </c>
      <c r="Q116" s="243">
        <v>17</v>
      </c>
      <c r="R116" s="243">
        <v>12</v>
      </c>
      <c r="S116" s="424">
        <v>5</v>
      </c>
      <c r="T116" s="424"/>
      <c r="U116" s="424">
        <v>17</v>
      </c>
      <c r="V116" s="424"/>
      <c r="W116" s="424"/>
      <c r="X116" s="424">
        <v>0</v>
      </c>
      <c r="Y116" s="424"/>
      <c r="Z116" s="424"/>
    </row>
    <row r="117" spans="2:26" ht="36" customHeight="1">
      <c r="B117" s="424">
        <v>96</v>
      </c>
      <c r="C117" s="424"/>
      <c r="E117" s="425" t="s">
        <v>353</v>
      </c>
      <c r="F117" s="425"/>
      <c r="G117" s="425"/>
      <c r="H117" s="425"/>
      <c r="I117" s="251" t="s">
        <v>354</v>
      </c>
      <c r="J117" s="242" t="s">
        <v>450</v>
      </c>
      <c r="L117" s="426" t="s">
        <v>10</v>
      </c>
      <c r="M117" s="426"/>
      <c r="N117" s="426"/>
      <c r="P117" s="242" t="s">
        <v>141</v>
      </c>
      <c r="Q117" s="243">
        <v>28</v>
      </c>
      <c r="R117" s="243">
        <v>20</v>
      </c>
      <c r="S117" s="424">
        <v>8</v>
      </c>
      <c r="T117" s="424"/>
      <c r="U117" s="424">
        <v>28</v>
      </c>
      <c r="V117" s="424"/>
      <c r="W117" s="424"/>
      <c r="X117" s="424">
        <v>0</v>
      </c>
      <c r="Y117" s="424"/>
      <c r="Z117" s="424"/>
    </row>
    <row r="118" spans="2:26" ht="14.4" customHeight="1">
      <c r="B118" s="424">
        <v>98</v>
      </c>
      <c r="C118" s="424"/>
      <c r="E118" s="426" t="s">
        <v>144</v>
      </c>
      <c r="F118" s="426"/>
      <c r="G118" s="426"/>
      <c r="H118" s="426"/>
      <c r="I118" s="242" t="s">
        <v>371</v>
      </c>
      <c r="J118" s="242" t="s">
        <v>450</v>
      </c>
      <c r="L118" s="426" t="s">
        <v>10</v>
      </c>
      <c r="M118" s="426"/>
      <c r="N118" s="426"/>
      <c r="P118" s="242" t="s">
        <v>141</v>
      </c>
      <c r="Q118" s="243">
        <v>11</v>
      </c>
      <c r="R118" s="243">
        <v>7</v>
      </c>
      <c r="S118" s="424">
        <v>4</v>
      </c>
      <c r="T118" s="424"/>
      <c r="U118" s="424">
        <v>11</v>
      </c>
      <c r="V118" s="424"/>
      <c r="W118" s="424"/>
      <c r="X118" s="424">
        <v>0</v>
      </c>
      <c r="Y118" s="424"/>
      <c r="Z118" s="424"/>
    </row>
    <row r="119" spans="2:26" ht="29.4" customHeight="1">
      <c r="B119" s="424">
        <v>101</v>
      </c>
      <c r="C119" s="424"/>
      <c r="E119" s="425" t="s">
        <v>260</v>
      </c>
      <c r="F119" s="425"/>
      <c r="G119" s="425"/>
      <c r="H119" s="425"/>
      <c r="I119" s="242" t="s">
        <v>262</v>
      </c>
      <c r="J119" s="242" t="s">
        <v>468</v>
      </c>
      <c r="L119" s="426" t="s">
        <v>10</v>
      </c>
      <c r="M119" s="426"/>
      <c r="N119" s="426"/>
      <c r="P119" s="242" t="s">
        <v>141</v>
      </c>
      <c r="Q119" s="243">
        <v>23</v>
      </c>
      <c r="R119" s="243">
        <v>16</v>
      </c>
      <c r="S119" s="424">
        <v>7</v>
      </c>
      <c r="T119" s="424"/>
      <c r="U119" s="424">
        <v>23</v>
      </c>
      <c r="V119" s="424"/>
      <c r="W119" s="424"/>
      <c r="X119" s="424">
        <v>0</v>
      </c>
      <c r="Y119" s="424"/>
      <c r="Z119" s="424"/>
    </row>
    <row r="120" spans="2:26" ht="14.4" customHeight="1">
      <c r="B120" s="424">
        <v>102</v>
      </c>
      <c r="C120" s="424"/>
      <c r="E120" s="426" t="s">
        <v>144</v>
      </c>
      <c r="F120" s="426"/>
      <c r="G120" s="426"/>
      <c r="H120" s="426"/>
      <c r="I120" s="242" t="s">
        <v>372</v>
      </c>
      <c r="J120" s="242" t="s">
        <v>469</v>
      </c>
      <c r="L120" s="426" t="s">
        <v>10</v>
      </c>
      <c r="M120" s="426"/>
      <c r="N120" s="426"/>
      <c r="P120" s="242" t="s">
        <v>141</v>
      </c>
      <c r="Q120" s="243">
        <v>19</v>
      </c>
      <c r="R120" s="243">
        <v>14</v>
      </c>
      <c r="S120" s="424">
        <v>5</v>
      </c>
      <c r="T120" s="424"/>
      <c r="U120" s="424">
        <v>19</v>
      </c>
      <c r="V120" s="424"/>
      <c r="W120" s="424"/>
      <c r="X120" s="424">
        <v>0</v>
      </c>
      <c r="Y120" s="424"/>
      <c r="Z120" s="424"/>
    </row>
    <row r="121" spans="2:26" ht="28.2" customHeight="1">
      <c r="B121" s="424">
        <v>106</v>
      </c>
      <c r="C121" s="424"/>
      <c r="E121" s="425" t="s">
        <v>146</v>
      </c>
      <c r="F121" s="425"/>
      <c r="G121" s="425"/>
      <c r="H121" s="425"/>
      <c r="I121" s="242" t="s">
        <v>374</v>
      </c>
      <c r="J121" s="242" t="s">
        <v>440</v>
      </c>
      <c r="L121" s="426" t="s">
        <v>10</v>
      </c>
      <c r="M121" s="426"/>
      <c r="N121" s="426"/>
      <c r="P121" s="242" t="s">
        <v>141</v>
      </c>
      <c r="Q121" s="243">
        <v>19</v>
      </c>
      <c r="R121" s="243">
        <v>8</v>
      </c>
      <c r="S121" s="424">
        <v>11</v>
      </c>
      <c r="T121" s="424"/>
      <c r="U121" s="424">
        <v>18</v>
      </c>
      <c r="V121" s="424"/>
      <c r="W121" s="424"/>
      <c r="X121" s="424">
        <v>1</v>
      </c>
      <c r="Y121" s="424"/>
      <c r="Z121" s="424"/>
    </row>
    <row r="122" spans="2:26" ht="14.4" customHeight="1">
      <c r="B122" s="424">
        <v>109</v>
      </c>
      <c r="C122" s="424"/>
      <c r="E122" s="426" t="s">
        <v>173</v>
      </c>
      <c r="F122" s="426"/>
      <c r="G122" s="426"/>
      <c r="H122" s="426"/>
      <c r="I122" s="242" t="s">
        <v>387</v>
      </c>
      <c r="J122" s="242" t="s">
        <v>451</v>
      </c>
      <c r="L122" s="426" t="s">
        <v>10</v>
      </c>
      <c r="M122" s="426"/>
      <c r="N122" s="426"/>
      <c r="P122" s="242" t="s">
        <v>141</v>
      </c>
      <c r="Q122" s="243">
        <v>21</v>
      </c>
      <c r="R122" s="243">
        <v>17</v>
      </c>
      <c r="S122" s="424">
        <v>4</v>
      </c>
      <c r="T122" s="424"/>
      <c r="U122" s="424">
        <v>21</v>
      </c>
      <c r="V122" s="424"/>
      <c r="W122" s="424"/>
      <c r="X122" s="424">
        <v>0</v>
      </c>
      <c r="Y122" s="424"/>
      <c r="Z122" s="424"/>
    </row>
    <row r="123" spans="2:26" ht="26.4" customHeight="1">
      <c r="B123" s="424">
        <v>117</v>
      </c>
      <c r="C123" s="424"/>
      <c r="E123" s="425" t="s">
        <v>378</v>
      </c>
      <c r="F123" s="425"/>
      <c r="G123" s="425"/>
      <c r="H123" s="425"/>
      <c r="I123" s="242" t="s">
        <v>380</v>
      </c>
      <c r="J123" s="242" t="s">
        <v>441</v>
      </c>
      <c r="L123" s="426" t="s">
        <v>10</v>
      </c>
      <c r="M123" s="426"/>
      <c r="N123" s="426"/>
      <c r="P123" s="242" t="s">
        <v>141</v>
      </c>
      <c r="Q123" s="243">
        <v>19</v>
      </c>
      <c r="R123" s="243">
        <v>12</v>
      </c>
      <c r="S123" s="424">
        <v>7</v>
      </c>
      <c r="T123" s="424"/>
      <c r="U123" s="424">
        <v>19</v>
      </c>
      <c r="V123" s="424"/>
      <c r="W123" s="424"/>
      <c r="X123" s="424">
        <v>0</v>
      </c>
      <c r="Y123" s="424"/>
      <c r="Z123" s="424"/>
    </row>
    <row r="124" spans="2:26" ht="14.4" customHeight="1">
      <c r="B124" s="424">
        <v>118</v>
      </c>
      <c r="C124" s="424"/>
      <c r="E124" s="426" t="s">
        <v>257</v>
      </c>
      <c r="F124" s="426"/>
      <c r="G124" s="426"/>
      <c r="H124" s="426"/>
      <c r="I124" s="242" t="s">
        <v>377</v>
      </c>
      <c r="J124" s="242" t="s">
        <v>441</v>
      </c>
      <c r="L124" s="426" t="s">
        <v>10</v>
      </c>
      <c r="M124" s="426"/>
      <c r="N124" s="426"/>
      <c r="P124" s="242" t="s">
        <v>141</v>
      </c>
      <c r="Q124" s="243">
        <v>10</v>
      </c>
      <c r="R124" s="243">
        <v>6</v>
      </c>
      <c r="S124" s="424">
        <v>4</v>
      </c>
      <c r="T124" s="424"/>
      <c r="U124" s="424">
        <v>9</v>
      </c>
      <c r="V124" s="424"/>
      <c r="W124" s="424"/>
      <c r="X124" s="424">
        <v>1</v>
      </c>
      <c r="Y124" s="424"/>
      <c r="Z124" s="424"/>
    </row>
    <row r="125" spans="2:26" ht="34.200000000000003" customHeight="1">
      <c r="B125" s="424">
        <v>119</v>
      </c>
      <c r="C125" s="424"/>
      <c r="E125" s="425" t="s">
        <v>353</v>
      </c>
      <c r="F125" s="425"/>
      <c r="G125" s="425"/>
      <c r="H125" s="425"/>
      <c r="I125" s="242" t="s">
        <v>355</v>
      </c>
      <c r="J125" s="242" t="s">
        <v>470</v>
      </c>
      <c r="L125" s="426" t="s">
        <v>10</v>
      </c>
      <c r="M125" s="426"/>
      <c r="N125" s="426"/>
      <c r="P125" s="242" t="s">
        <v>141</v>
      </c>
      <c r="Q125" s="243">
        <v>32</v>
      </c>
      <c r="R125" s="243">
        <v>16</v>
      </c>
      <c r="S125" s="424">
        <v>16</v>
      </c>
      <c r="T125" s="424"/>
      <c r="U125" s="424">
        <v>32</v>
      </c>
      <c r="V125" s="424"/>
      <c r="W125" s="424"/>
      <c r="X125" s="424">
        <v>0</v>
      </c>
      <c r="Y125" s="424"/>
      <c r="Z125" s="424"/>
    </row>
    <row r="126" spans="2:26" ht="30.6" customHeight="1">
      <c r="B126" s="424">
        <v>122</v>
      </c>
      <c r="C126" s="424"/>
      <c r="E126" s="425" t="s">
        <v>275</v>
      </c>
      <c r="F126" s="425"/>
      <c r="G126" s="425"/>
      <c r="H126" s="425"/>
      <c r="I126" s="242" t="s">
        <v>396</v>
      </c>
      <c r="J126" s="242" t="s">
        <v>470</v>
      </c>
      <c r="L126" s="426" t="s">
        <v>10</v>
      </c>
      <c r="M126" s="426"/>
      <c r="N126" s="426"/>
      <c r="P126" s="242" t="s">
        <v>141</v>
      </c>
      <c r="Q126" s="243">
        <v>30</v>
      </c>
      <c r="R126" s="243">
        <v>19</v>
      </c>
      <c r="S126" s="424">
        <v>11</v>
      </c>
      <c r="T126" s="424"/>
      <c r="U126" s="424">
        <v>30</v>
      </c>
      <c r="V126" s="424"/>
      <c r="W126" s="424"/>
      <c r="X126" s="424">
        <v>0</v>
      </c>
      <c r="Y126" s="424"/>
      <c r="Z126" s="424"/>
    </row>
    <row r="127" spans="2:26" ht="27.6" customHeight="1">
      <c r="B127" s="424">
        <v>123</v>
      </c>
      <c r="C127" s="424"/>
      <c r="E127" s="425" t="s">
        <v>275</v>
      </c>
      <c r="F127" s="425"/>
      <c r="G127" s="425"/>
      <c r="H127" s="425"/>
      <c r="I127" s="242" t="s">
        <v>397</v>
      </c>
      <c r="J127" s="242" t="s">
        <v>470</v>
      </c>
      <c r="L127" s="426" t="s">
        <v>10</v>
      </c>
      <c r="M127" s="426"/>
      <c r="N127" s="426"/>
      <c r="P127" s="242" t="s">
        <v>141</v>
      </c>
      <c r="Q127" s="243">
        <v>20</v>
      </c>
      <c r="R127" s="243">
        <v>12</v>
      </c>
      <c r="S127" s="424">
        <v>8</v>
      </c>
      <c r="T127" s="424"/>
      <c r="U127" s="424">
        <v>20</v>
      </c>
      <c r="V127" s="424"/>
      <c r="W127" s="424"/>
      <c r="X127" s="424">
        <v>0</v>
      </c>
      <c r="Y127" s="424"/>
      <c r="Z127" s="424"/>
    </row>
    <row r="128" spans="2:26" ht="14.4" customHeight="1">
      <c r="B128" s="424">
        <v>125</v>
      </c>
      <c r="C128" s="424"/>
      <c r="E128" s="426" t="s">
        <v>174</v>
      </c>
      <c r="F128" s="426"/>
      <c r="G128" s="426"/>
      <c r="H128" s="426"/>
      <c r="I128" s="242" t="s">
        <v>270</v>
      </c>
      <c r="J128" s="242" t="s">
        <v>470</v>
      </c>
      <c r="L128" s="426" t="s">
        <v>10</v>
      </c>
      <c r="M128" s="426"/>
      <c r="N128" s="426"/>
      <c r="P128" s="242" t="s">
        <v>141</v>
      </c>
      <c r="Q128" s="243">
        <v>32</v>
      </c>
      <c r="R128" s="243">
        <v>26</v>
      </c>
      <c r="S128" s="424">
        <v>6</v>
      </c>
      <c r="T128" s="424"/>
      <c r="U128" s="424">
        <v>2</v>
      </c>
      <c r="V128" s="424"/>
      <c r="W128" s="424"/>
      <c r="X128" s="424">
        <v>30</v>
      </c>
      <c r="Y128" s="424"/>
      <c r="Z128" s="424"/>
    </row>
    <row r="129" spans="2:26" ht="30" customHeight="1">
      <c r="B129" s="424">
        <v>129</v>
      </c>
      <c r="C129" s="424"/>
      <c r="E129" s="425" t="s">
        <v>378</v>
      </c>
      <c r="F129" s="425"/>
      <c r="G129" s="425"/>
      <c r="H129" s="425"/>
      <c r="I129" s="242" t="s">
        <v>381</v>
      </c>
      <c r="J129" s="242" t="s">
        <v>471</v>
      </c>
      <c r="L129" s="426" t="s">
        <v>10</v>
      </c>
      <c r="M129" s="426"/>
      <c r="N129" s="426"/>
      <c r="P129" s="242" t="s">
        <v>141</v>
      </c>
      <c r="Q129" s="243">
        <v>25</v>
      </c>
      <c r="R129" s="243">
        <v>19</v>
      </c>
      <c r="S129" s="424">
        <v>6</v>
      </c>
      <c r="T129" s="424"/>
      <c r="U129" s="424">
        <v>24</v>
      </c>
      <c r="V129" s="424"/>
      <c r="W129" s="424"/>
      <c r="X129" s="424">
        <v>1</v>
      </c>
      <c r="Y129" s="424"/>
      <c r="Z129" s="424"/>
    </row>
    <row r="130" spans="2:26" ht="31.2" customHeight="1">
      <c r="B130" s="424">
        <v>130</v>
      </c>
      <c r="C130" s="424"/>
      <c r="E130" s="425" t="s">
        <v>360</v>
      </c>
      <c r="F130" s="425"/>
      <c r="G130" s="425"/>
      <c r="H130" s="425"/>
      <c r="I130" s="242" t="s">
        <v>361</v>
      </c>
      <c r="J130" s="242" t="s">
        <v>455</v>
      </c>
      <c r="L130" s="426" t="s">
        <v>10</v>
      </c>
      <c r="M130" s="426"/>
      <c r="N130" s="426"/>
      <c r="P130" s="242" t="s">
        <v>141</v>
      </c>
      <c r="Q130" s="243">
        <v>32</v>
      </c>
      <c r="R130" s="243">
        <v>21</v>
      </c>
      <c r="S130" s="424">
        <v>11</v>
      </c>
      <c r="T130" s="424"/>
      <c r="U130" s="424">
        <v>32</v>
      </c>
      <c r="V130" s="424"/>
      <c r="W130" s="424"/>
      <c r="X130" s="424">
        <v>0</v>
      </c>
      <c r="Y130" s="424"/>
      <c r="Z130" s="424"/>
    </row>
    <row r="131" spans="2:26" ht="29.4" customHeight="1">
      <c r="B131" s="424">
        <v>133</v>
      </c>
      <c r="C131" s="424"/>
      <c r="E131" s="425" t="s">
        <v>378</v>
      </c>
      <c r="F131" s="425"/>
      <c r="G131" s="425"/>
      <c r="H131" s="425"/>
      <c r="I131" s="242" t="s">
        <v>379</v>
      </c>
      <c r="J131" s="242" t="s">
        <v>455</v>
      </c>
      <c r="L131" s="426" t="s">
        <v>10</v>
      </c>
      <c r="M131" s="426"/>
      <c r="N131" s="426"/>
      <c r="P131" s="242" t="s">
        <v>141</v>
      </c>
      <c r="Q131" s="243">
        <v>20</v>
      </c>
      <c r="R131" s="243">
        <v>15</v>
      </c>
      <c r="S131" s="424">
        <v>5</v>
      </c>
      <c r="T131" s="424"/>
      <c r="U131" s="424">
        <v>20</v>
      </c>
      <c r="V131" s="424"/>
      <c r="W131" s="424"/>
      <c r="X131" s="424">
        <v>0</v>
      </c>
      <c r="Y131" s="424"/>
      <c r="Z131" s="424"/>
    </row>
    <row r="132" spans="2:26" ht="23.4" customHeight="1">
      <c r="B132" s="424">
        <v>146</v>
      </c>
      <c r="C132" s="424"/>
      <c r="E132" s="425" t="s">
        <v>142</v>
      </c>
      <c r="F132" s="425"/>
      <c r="G132" s="425"/>
      <c r="H132" s="425"/>
      <c r="I132" s="242" t="s">
        <v>366</v>
      </c>
      <c r="J132" s="242" t="s">
        <v>521</v>
      </c>
      <c r="L132" s="426" t="s">
        <v>10</v>
      </c>
      <c r="M132" s="426"/>
      <c r="N132" s="426"/>
      <c r="P132" s="242" t="s">
        <v>141</v>
      </c>
      <c r="Q132" s="243">
        <v>29</v>
      </c>
      <c r="R132" s="243">
        <v>19</v>
      </c>
      <c r="S132" s="424">
        <v>10</v>
      </c>
      <c r="T132" s="424"/>
      <c r="U132" s="424">
        <v>22</v>
      </c>
      <c r="V132" s="424"/>
      <c r="W132" s="424"/>
      <c r="X132" s="424">
        <v>7</v>
      </c>
      <c r="Y132" s="424"/>
      <c r="Z132" s="424"/>
    </row>
    <row r="133" spans="2:26" ht="28.2" customHeight="1">
      <c r="B133" s="424">
        <v>147</v>
      </c>
      <c r="C133" s="424"/>
      <c r="E133" s="425" t="s">
        <v>142</v>
      </c>
      <c r="F133" s="425"/>
      <c r="G133" s="425"/>
      <c r="H133" s="425"/>
      <c r="I133" s="242" t="s">
        <v>363</v>
      </c>
      <c r="J133" s="242" t="s">
        <v>521</v>
      </c>
      <c r="L133" s="426" t="s">
        <v>10</v>
      </c>
      <c r="M133" s="426"/>
      <c r="N133" s="426"/>
      <c r="P133" s="242" t="s">
        <v>141</v>
      </c>
      <c r="Q133" s="243">
        <v>27</v>
      </c>
      <c r="R133" s="243">
        <v>17</v>
      </c>
      <c r="S133" s="424">
        <v>10</v>
      </c>
      <c r="T133" s="424"/>
      <c r="U133" s="424">
        <v>20</v>
      </c>
      <c r="V133" s="424"/>
      <c r="W133" s="424"/>
      <c r="X133" s="424">
        <v>7</v>
      </c>
      <c r="Y133" s="424"/>
      <c r="Z133" s="424"/>
    </row>
    <row r="134" spans="2:26" ht="28.95" customHeight="1">
      <c r="B134" s="424">
        <v>148</v>
      </c>
      <c r="C134" s="424"/>
      <c r="E134" s="425" t="s">
        <v>414</v>
      </c>
      <c r="F134" s="425"/>
      <c r="G134" s="425"/>
      <c r="H134" s="425"/>
      <c r="I134" s="242" t="s">
        <v>415</v>
      </c>
      <c r="J134" s="242" t="s">
        <v>522</v>
      </c>
      <c r="L134" s="426" t="s">
        <v>10</v>
      </c>
      <c r="M134" s="426"/>
      <c r="N134" s="426"/>
      <c r="P134" s="242" t="s">
        <v>141</v>
      </c>
      <c r="Q134" s="243">
        <v>16</v>
      </c>
      <c r="R134" s="243">
        <v>7</v>
      </c>
      <c r="S134" s="424">
        <v>9</v>
      </c>
      <c r="T134" s="424"/>
      <c r="U134" s="424">
        <v>16</v>
      </c>
      <c r="V134" s="424"/>
      <c r="W134" s="424"/>
      <c r="X134" s="424">
        <v>0</v>
      </c>
      <c r="Y134" s="424"/>
      <c r="Z134" s="424"/>
    </row>
    <row r="135" spans="2:26" ht="25.2" customHeight="1">
      <c r="B135" s="424">
        <v>143</v>
      </c>
      <c r="C135" s="424"/>
      <c r="E135" s="425" t="s">
        <v>420</v>
      </c>
      <c r="F135" s="425"/>
      <c r="G135" s="425"/>
      <c r="H135" s="425"/>
      <c r="I135" s="242" t="s">
        <v>421</v>
      </c>
      <c r="J135" s="242" t="s">
        <v>472</v>
      </c>
      <c r="L135" s="426" t="s">
        <v>10</v>
      </c>
      <c r="M135" s="426"/>
      <c r="N135" s="426"/>
      <c r="P135" s="242" t="s">
        <v>141</v>
      </c>
      <c r="Q135" s="243">
        <v>35</v>
      </c>
      <c r="R135" s="243">
        <v>20</v>
      </c>
      <c r="S135" s="424">
        <v>15</v>
      </c>
      <c r="T135" s="424"/>
      <c r="U135" s="424">
        <v>25</v>
      </c>
      <c r="V135" s="424"/>
      <c r="W135" s="424"/>
      <c r="X135" s="424">
        <v>10</v>
      </c>
      <c r="Y135" s="424"/>
      <c r="Z135" s="424"/>
    </row>
    <row r="136" spans="2:26" ht="25.95" customHeight="1">
      <c r="B136" s="424">
        <v>155</v>
      </c>
      <c r="C136" s="424"/>
      <c r="E136" s="425" t="s">
        <v>291</v>
      </c>
      <c r="F136" s="425"/>
      <c r="G136" s="425"/>
      <c r="H136" s="425"/>
      <c r="I136" s="242" t="s">
        <v>523</v>
      </c>
      <c r="J136" s="242" t="s">
        <v>524</v>
      </c>
      <c r="L136" s="426" t="s">
        <v>10</v>
      </c>
      <c r="M136" s="426"/>
      <c r="N136" s="426"/>
      <c r="P136" s="242" t="s">
        <v>141</v>
      </c>
      <c r="Q136" s="243">
        <v>13</v>
      </c>
      <c r="R136" s="243">
        <v>2</v>
      </c>
      <c r="S136" s="424">
        <v>11</v>
      </c>
      <c r="T136" s="424"/>
      <c r="U136" s="424">
        <v>13</v>
      </c>
      <c r="V136" s="424"/>
      <c r="W136" s="424"/>
      <c r="X136" s="424">
        <v>0</v>
      </c>
      <c r="Y136" s="424"/>
      <c r="Z136" s="424"/>
    </row>
    <row r="137" spans="2:26" ht="14.4" customHeight="1">
      <c r="B137" s="424">
        <v>158</v>
      </c>
      <c r="C137" s="424"/>
      <c r="E137" s="426" t="s">
        <v>525</v>
      </c>
      <c r="F137" s="426"/>
      <c r="G137" s="426"/>
      <c r="H137" s="426"/>
      <c r="I137" s="242" t="s">
        <v>526</v>
      </c>
      <c r="J137" s="242" t="s">
        <v>495</v>
      </c>
      <c r="L137" s="426" t="s">
        <v>10</v>
      </c>
      <c r="M137" s="426"/>
      <c r="N137" s="426"/>
      <c r="P137" s="242" t="s">
        <v>141</v>
      </c>
      <c r="Q137" s="243">
        <v>28</v>
      </c>
      <c r="R137" s="243">
        <v>19</v>
      </c>
      <c r="S137" s="424">
        <v>9</v>
      </c>
      <c r="T137" s="424"/>
      <c r="U137" s="424">
        <v>25</v>
      </c>
      <c r="V137" s="424"/>
      <c r="W137" s="424"/>
      <c r="X137" s="424">
        <v>3</v>
      </c>
      <c r="Y137" s="424"/>
      <c r="Z137" s="424"/>
    </row>
    <row r="138" spans="2:26" ht="24" customHeight="1">
      <c r="B138" s="424">
        <v>160</v>
      </c>
      <c r="C138" s="424"/>
      <c r="E138" s="425" t="s">
        <v>527</v>
      </c>
      <c r="F138" s="425"/>
      <c r="G138" s="425"/>
      <c r="H138" s="425"/>
      <c r="I138" s="242" t="s">
        <v>528</v>
      </c>
      <c r="J138" s="242" t="s">
        <v>497</v>
      </c>
      <c r="L138" s="426" t="s">
        <v>10</v>
      </c>
      <c r="M138" s="426"/>
      <c r="N138" s="426"/>
      <c r="P138" s="242" t="s">
        <v>141</v>
      </c>
      <c r="Q138" s="243">
        <v>24</v>
      </c>
      <c r="R138" s="243">
        <v>15</v>
      </c>
      <c r="S138" s="424">
        <v>9</v>
      </c>
      <c r="T138" s="424"/>
      <c r="U138" s="424">
        <v>24</v>
      </c>
      <c r="V138" s="424"/>
      <c r="W138" s="424"/>
      <c r="X138" s="424">
        <v>0</v>
      </c>
      <c r="Y138" s="424"/>
      <c r="Z138" s="424"/>
    </row>
    <row r="139" spans="2:26" ht="27" customHeight="1">
      <c r="B139" s="424">
        <v>161</v>
      </c>
      <c r="C139" s="424"/>
      <c r="E139" s="425" t="s">
        <v>529</v>
      </c>
      <c r="F139" s="425"/>
      <c r="G139" s="425"/>
      <c r="H139" s="425"/>
      <c r="I139" s="242" t="s">
        <v>530</v>
      </c>
      <c r="J139" s="242" t="s">
        <v>531</v>
      </c>
      <c r="L139" s="426" t="s">
        <v>10</v>
      </c>
      <c r="M139" s="426"/>
      <c r="N139" s="426"/>
      <c r="P139" s="242" t="s">
        <v>141</v>
      </c>
      <c r="Q139" s="243">
        <v>15</v>
      </c>
      <c r="R139" s="243">
        <v>10</v>
      </c>
      <c r="S139" s="424">
        <v>5</v>
      </c>
      <c r="T139" s="424"/>
      <c r="U139" s="424">
        <v>12</v>
      </c>
      <c r="V139" s="424"/>
      <c r="W139" s="424"/>
      <c r="X139" s="424">
        <v>3</v>
      </c>
      <c r="Y139" s="424"/>
      <c r="Z139" s="424"/>
    </row>
    <row r="140" spans="2:26" ht="25.95" customHeight="1">
      <c r="B140" s="424">
        <v>163</v>
      </c>
      <c r="C140" s="424"/>
      <c r="E140" s="425" t="s">
        <v>378</v>
      </c>
      <c r="F140" s="425"/>
      <c r="G140" s="425"/>
      <c r="H140" s="425"/>
      <c r="I140" s="242" t="s">
        <v>532</v>
      </c>
      <c r="J140" s="242" t="s">
        <v>531</v>
      </c>
      <c r="L140" s="426" t="s">
        <v>10</v>
      </c>
      <c r="M140" s="426"/>
      <c r="N140" s="426"/>
      <c r="P140" s="242" t="s">
        <v>141</v>
      </c>
      <c r="Q140" s="243">
        <v>12</v>
      </c>
      <c r="R140" s="243">
        <v>10</v>
      </c>
      <c r="S140" s="424">
        <v>2</v>
      </c>
      <c r="T140" s="424"/>
      <c r="U140" s="424">
        <v>12</v>
      </c>
      <c r="V140" s="424"/>
      <c r="W140" s="424"/>
      <c r="X140" s="424">
        <v>0</v>
      </c>
      <c r="Y140" s="424"/>
      <c r="Z140" s="424"/>
    </row>
    <row r="141" spans="2:26" ht="25.95" customHeight="1">
      <c r="B141" s="424">
        <v>164</v>
      </c>
      <c r="C141" s="424"/>
      <c r="E141" s="425" t="s">
        <v>378</v>
      </c>
      <c r="F141" s="425"/>
      <c r="G141" s="425"/>
      <c r="H141" s="425"/>
      <c r="I141" s="242" t="s">
        <v>533</v>
      </c>
      <c r="J141" s="242" t="s">
        <v>531</v>
      </c>
      <c r="L141" s="426" t="s">
        <v>10</v>
      </c>
      <c r="M141" s="426"/>
      <c r="N141" s="426"/>
      <c r="P141" s="242" t="s">
        <v>141</v>
      </c>
      <c r="Q141" s="243">
        <v>16</v>
      </c>
      <c r="R141" s="243">
        <v>15</v>
      </c>
      <c r="S141" s="424">
        <v>1</v>
      </c>
      <c r="T141" s="424"/>
      <c r="U141" s="424">
        <v>16</v>
      </c>
      <c r="V141" s="424"/>
      <c r="W141" s="424"/>
      <c r="X141" s="424">
        <v>0</v>
      </c>
      <c r="Y141" s="424"/>
      <c r="Z141" s="424"/>
    </row>
    <row r="142" spans="2:26" ht="26.4" customHeight="1">
      <c r="B142" s="424">
        <v>165</v>
      </c>
      <c r="C142" s="424"/>
      <c r="E142" s="425" t="s">
        <v>534</v>
      </c>
      <c r="F142" s="425"/>
      <c r="G142" s="425"/>
      <c r="H142" s="425"/>
      <c r="I142" s="242" t="s">
        <v>535</v>
      </c>
      <c r="J142" s="242" t="s">
        <v>536</v>
      </c>
      <c r="L142" s="426" t="s">
        <v>10</v>
      </c>
      <c r="M142" s="426"/>
      <c r="N142" s="426"/>
      <c r="P142" s="242" t="s">
        <v>141</v>
      </c>
      <c r="Q142" s="243">
        <v>25</v>
      </c>
      <c r="R142" s="243">
        <v>16</v>
      </c>
      <c r="S142" s="424">
        <v>9</v>
      </c>
      <c r="T142" s="424"/>
      <c r="U142" s="424">
        <v>25</v>
      </c>
      <c r="V142" s="424"/>
      <c r="W142" s="424"/>
      <c r="X142" s="424">
        <v>0</v>
      </c>
      <c r="Y142" s="424"/>
      <c r="Z142" s="424"/>
    </row>
    <row r="143" spans="2:26" ht="14.4" customHeight="1">
      <c r="B143" s="424">
        <v>167</v>
      </c>
      <c r="C143" s="424"/>
      <c r="E143" s="426" t="s">
        <v>257</v>
      </c>
      <c r="F143" s="426"/>
      <c r="G143" s="426"/>
      <c r="H143" s="426"/>
      <c r="I143" s="242" t="s">
        <v>537</v>
      </c>
      <c r="J143" s="242" t="s">
        <v>499</v>
      </c>
      <c r="L143" s="426" t="s">
        <v>10</v>
      </c>
      <c r="M143" s="426"/>
      <c r="N143" s="426"/>
      <c r="P143" s="242" t="s">
        <v>141</v>
      </c>
      <c r="Q143" s="243">
        <v>10</v>
      </c>
      <c r="R143" s="243">
        <v>8</v>
      </c>
      <c r="S143" s="424">
        <v>2</v>
      </c>
      <c r="T143" s="424"/>
      <c r="U143" s="424">
        <v>9</v>
      </c>
      <c r="V143" s="424"/>
      <c r="W143" s="424"/>
      <c r="X143" s="424">
        <v>1</v>
      </c>
      <c r="Y143" s="424"/>
      <c r="Z143" s="424"/>
    </row>
    <row r="144" spans="2:26" ht="36.6" customHeight="1">
      <c r="B144" s="424">
        <v>168</v>
      </c>
      <c r="C144" s="424"/>
      <c r="E144" s="425" t="s">
        <v>538</v>
      </c>
      <c r="F144" s="425"/>
      <c r="G144" s="425"/>
      <c r="H144" s="425"/>
      <c r="I144" s="242" t="s">
        <v>539</v>
      </c>
      <c r="J144" s="242" t="s">
        <v>501</v>
      </c>
      <c r="L144" s="426" t="s">
        <v>10</v>
      </c>
      <c r="M144" s="426"/>
      <c r="N144" s="426"/>
      <c r="P144" s="242" t="s">
        <v>141</v>
      </c>
      <c r="Q144" s="243">
        <v>13</v>
      </c>
      <c r="R144" s="243">
        <v>10</v>
      </c>
      <c r="S144" s="424">
        <v>3</v>
      </c>
      <c r="T144" s="424"/>
      <c r="U144" s="424">
        <v>13</v>
      </c>
      <c r="V144" s="424"/>
      <c r="W144" s="424"/>
      <c r="X144" s="424">
        <v>0</v>
      </c>
      <c r="Y144" s="424"/>
      <c r="Z144" s="424"/>
    </row>
    <row r="145" spans="2:26" ht="14.4" customHeight="1">
      <c r="B145" s="424">
        <v>172</v>
      </c>
      <c r="C145" s="424"/>
      <c r="E145" s="426" t="s">
        <v>174</v>
      </c>
      <c r="F145" s="426"/>
      <c r="G145" s="426"/>
      <c r="H145" s="426"/>
      <c r="I145" s="251" t="s">
        <v>540</v>
      </c>
      <c r="J145" s="242" t="s">
        <v>503</v>
      </c>
      <c r="L145" s="426" t="s">
        <v>10</v>
      </c>
      <c r="M145" s="426"/>
      <c r="N145" s="426"/>
      <c r="P145" s="242" t="s">
        <v>141</v>
      </c>
      <c r="Q145" s="243">
        <v>17</v>
      </c>
      <c r="R145" s="243">
        <v>0</v>
      </c>
      <c r="S145" s="424">
        <v>17</v>
      </c>
      <c r="T145" s="424"/>
      <c r="U145" s="424">
        <v>17</v>
      </c>
      <c r="V145" s="424"/>
      <c r="W145" s="424"/>
      <c r="X145" s="424">
        <v>0</v>
      </c>
      <c r="Y145" s="424"/>
      <c r="Z145" s="424"/>
    </row>
    <row r="146" spans="2:26" ht="28.2" customHeight="1">
      <c r="B146" s="424">
        <v>179</v>
      </c>
      <c r="C146" s="424"/>
      <c r="E146" s="425" t="s">
        <v>260</v>
      </c>
      <c r="F146" s="425"/>
      <c r="G146" s="425"/>
      <c r="H146" s="425"/>
      <c r="I146" s="242" t="s">
        <v>541</v>
      </c>
      <c r="J146" s="242" t="s">
        <v>542</v>
      </c>
      <c r="L146" s="426" t="s">
        <v>10</v>
      </c>
      <c r="M146" s="426"/>
      <c r="N146" s="426"/>
      <c r="P146" s="242" t="s">
        <v>141</v>
      </c>
      <c r="Q146" s="243">
        <v>16</v>
      </c>
      <c r="R146" s="243">
        <v>13</v>
      </c>
      <c r="S146" s="424">
        <v>3</v>
      </c>
      <c r="T146" s="424"/>
      <c r="U146" s="424">
        <v>15</v>
      </c>
      <c r="V146" s="424"/>
      <c r="W146" s="424"/>
      <c r="X146" s="424">
        <v>1</v>
      </c>
      <c r="Y146" s="424"/>
      <c r="Z146" s="424"/>
    </row>
    <row r="147" spans="2:26" ht="24" customHeight="1">
      <c r="B147" s="424">
        <v>180</v>
      </c>
      <c r="C147" s="424"/>
      <c r="E147" s="425" t="s">
        <v>378</v>
      </c>
      <c r="F147" s="425"/>
      <c r="G147" s="425"/>
      <c r="H147" s="425"/>
      <c r="I147" s="242" t="s">
        <v>543</v>
      </c>
      <c r="J147" s="242" t="s">
        <v>542</v>
      </c>
      <c r="L147" s="426" t="s">
        <v>10</v>
      </c>
      <c r="M147" s="426"/>
      <c r="N147" s="426"/>
      <c r="P147" s="242" t="s">
        <v>141</v>
      </c>
      <c r="Q147" s="243">
        <v>19</v>
      </c>
      <c r="R147" s="243">
        <v>9</v>
      </c>
      <c r="S147" s="424">
        <v>10</v>
      </c>
      <c r="T147" s="424"/>
      <c r="U147" s="424">
        <v>19</v>
      </c>
      <c r="V147" s="424"/>
      <c r="W147" s="424"/>
      <c r="X147" s="424">
        <v>0</v>
      </c>
      <c r="Y147" s="424"/>
      <c r="Z147" s="424"/>
    </row>
    <row r="148" spans="2:26" ht="14.4" customHeight="1">
      <c r="B148" s="424">
        <v>194</v>
      </c>
      <c r="C148" s="424"/>
      <c r="E148" s="426" t="s">
        <v>162</v>
      </c>
      <c r="F148" s="426"/>
      <c r="G148" s="426"/>
      <c r="H148" s="426"/>
      <c r="I148" s="242" t="s">
        <v>544</v>
      </c>
      <c r="J148" s="242" t="s">
        <v>545</v>
      </c>
      <c r="L148" s="426" t="s">
        <v>10</v>
      </c>
      <c r="M148" s="426"/>
      <c r="N148" s="426"/>
      <c r="P148" s="242" t="s">
        <v>141</v>
      </c>
      <c r="Q148" s="243">
        <v>26</v>
      </c>
      <c r="R148" s="243">
        <v>15</v>
      </c>
      <c r="S148" s="424">
        <v>11</v>
      </c>
      <c r="T148" s="424"/>
      <c r="U148" s="424">
        <v>22</v>
      </c>
      <c r="V148" s="424"/>
      <c r="W148" s="424"/>
      <c r="X148" s="424">
        <v>4</v>
      </c>
      <c r="Y148" s="424"/>
      <c r="Z148" s="424"/>
    </row>
    <row r="149" spans="2:26" ht="14.4" customHeight="1">
      <c r="B149" s="424">
        <v>197</v>
      </c>
      <c r="C149" s="424"/>
      <c r="E149" s="426" t="s">
        <v>546</v>
      </c>
      <c r="F149" s="426"/>
      <c r="G149" s="426"/>
      <c r="H149" s="426"/>
      <c r="I149" s="251" t="s">
        <v>547</v>
      </c>
      <c r="J149" s="242" t="s">
        <v>548</v>
      </c>
      <c r="L149" s="426" t="s">
        <v>10</v>
      </c>
      <c r="M149" s="426"/>
      <c r="N149" s="426"/>
      <c r="P149" s="242" t="s">
        <v>141</v>
      </c>
      <c r="Q149" s="243">
        <v>63</v>
      </c>
      <c r="R149" s="243">
        <v>39</v>
      </c>
      <c r="S149" s="424">
        <v>24</v>
      </c>
      <c r="T149" s="424"/>
      <c r="U149" s="424">
        <v>49</v>
      </c>
      <c r="V149" s="424"/>
      <c r="W149" s="424"/>
      <c r="X149" s="424">
        <v>14</v>
      </c>
      <c r="Y149" s="424"/>
      <c r="Z149" s="424"/>
    </row>
    <row r="150" spans="2:26" ht="27.6" customHeight="1">
      <c r="B150" s="424">
        <v>198</v>
      </c>
      <c r="C150" s="424"/>
      <c r="E150" s="425" t="s">
        <v>146</v>
      </c>
      <c r="F150" s="425"/>
      <c r="G150" s="425"/>
      <c r="H150" s="425"/>
      <c r="I150" s="242" t="s">
        <v>549</v>
      </c>
      <c r="J150" s="242" t="s">
        <v>548</v>
      </c>
      <c r="L150" s="426" t="s">
        <v>10</v>
      </c>
      <c r="M150" s="426"/>
      <c r="N150" s="426"/>
      <c r="P150" s="242" t="s">
        <v>141</v>
      </c>
      <c r="Q150" s="243">
        <v>27</v>
      </c>
      <c r="R150" s="243">
        <v>17</v>
      </c>
      <c r="S150" s="424">
        <v>10</v>
      </c>
      <c r="T150" s="424"/>
      <c r="U150" s="424">
        <v>25</v>
      </c>
      <c r="V150" s="424"/>
      <c r="W150" s="424"/>
      <c r="X150" s="424">
        <v>2</v>
      </c>
      <c r="Y150" s="424"/>
      <c r="Z150" s="424"/>
    </row>
    <row r="151" spans="2:26" ht="14.4" customHeight="1">
      <c r="B151" s="424">
        <v>199</v>
      </c>
      <c r="C151" s="424"/>
      <c r="E151" s="426" t="s">
        <v>174</v>
      </c>
      <c r="F151" s="426"/>
      <c r="G151" s="426"/>
      <c r="H151" s="426"/>
      <c r="I151" s="242" t="s">
        <v>550</v>
      </c>
      <c r="J151" s="242" t="s">
        <v>551</v>
      </c>
      <c r="L151" s="426" t="s">
        <v>10</v>
      </c>
      <c r="M151" s="426"/>
      <c r="N151" s="426"/>
      <c r="P151" s="242" t="s">
        <v>141</v>
      </c>
      <c r="Q151" s="243">
        <v>38</v>
      </c>
      <c r="R151" s="243">
        <v>26</v>
      </c>
      <c r="S151" s="424">
        <v>12</v>
      </c>
      <c r="T151" s="424"/>
      <c r="U151" s="424">
        <v>15</v>
      </c>
      <c r="V151" s="424"/>
      <c r="W151" s="424"/>
      <c r="X151" s="424">
        <v>23</v>
      </c>
      <c r="Y151" s="424"/>
      <c r="Z151" s="424"/>
    </row>
    <row r="152" spans="2:26" ht="25.95" customHeight="1">
      <c r="B152" s="424">
        <v>200</v>
      </c>
      <c r="C152" s="424"/>
      <c r="E152" s="425" t="s">
        <v>378</v>
      </c>
      <c r="F152" s="425"/>
      <c r="G152" s="425"/>
      <c r="H152" s="425"/>
      <c r="I152" s="242" t="s">
        <v>552</v>
      </c>
      <c r="J152" s="242" t="s">
        <v>551</v>
      </c>
      <c r="L152" s="426" t="s">
        <v>10</v>
      </c>
      <c r="M152" s="426"/>
      <c r="N152" s="426"/>
      <c r="P152" s="242" t="s">
        <v>141</v>
      </c>
      <c r="Q152" s="243">
        <v>18</v>
      </c>
      <c r="R152" s="243">
        <v>9</v>
      </c>
      <c r="S152" s="424">
        <v>9</v>
      </c>
      <c r="T152" s="424"/>
      <c r="U152" s="424">
        <v>18</v>
      </c>
      <c r="V152" s="424"/>
      <c r="W152" s="424"/>
      <c r="X152" s="424">
        <v>0</v>
      </c>
      <c r="Y152" s="424"/>
      <c r="Z152" s="424"/>
    </row>
    <row r="153" spans="2:26" ht="14.4" customHeight="1">
      <c r="B153" s="424">
        <v>202</v>
      </c>
      <c r="C153" s="424"/>
      <c r="E153" s="426" t="s">
        <v>553</v>
      </c>
      <c r="F153" s="426"/>
      <c r="G153" s="426"/>
      <c r="H153" s="426"/>
      <c r="I153" s="242" t="s">
        <v>554</v>
      </c>
      <c r="J153" s="242" t="s">
        <v>504</v>
      </c>
      <c r="L153" s="426" t="s">
        <v>10</v>
      </c>
      <c r="M153" s="426"/>
      <c r="N153" s="426"/>
      <c r="P153" s="242" t="s">
        <v>141</v>
      </c>
      <c r="Q153" s="243">
        <v>30</v>
      </c>
      <c r="R153" s="243">
        <v>16</v>
      </c>
      <c r="S153" s="424">
        <v>14</v>
      </c>
      <c r="T153" s="424"/>
      <c r="U153" s="424">
        <v>30</v>
      </c>
      <c r="V153" s="424"/>
      <c r="W153" s="424"/>
      <c r="X153" s="424">
        <v>0</v>
      </c>
      <c r="Y153" s="424"/>
      <c r="Z153" s="424"/>
    </row>
    <row r="154" spans="2:26" ht="27" customHeight="1">
      <c r="B154" s="424">
        <v>203</v>
      </c>
      <c r="C154" s="424"/>
      <c r="E154" s="425" t="s">
        <v>378</v>
      </c>
      <c r="F154" s="425"/>
      <c r="G154" s="425"/>
      <c r="H154" s="425"/>
      <c r="I154" s="242" t="s">
        <v>555</v>
      </c>
      <c r="J154" s="242" t="s">
        <v>504</v>
      </c>
      <c r="L154" s="426" t="s">
        <v>10</v>
      </c>
      <c r="M154" s="426"/>
      <c r="N154" s="426"/>
      <c r="P154" s="242" t="s">
        <v>141</v>
      </c>
      <c r="Q154" s="243">
        <v>23</v>
      </c>
      <c r="R154" s="243">
        <v>14</v>
      </c>
      <c r="S154" s="424">
        <v>9</v>
      </c>
      <c r="T154" s="424"/>
      <c r="U154" s="424">
        <v>21</v>
      </c>
      <c r="V154" s="424"/>
      <c r="W154" s="424"/>
      <c r="X154" s="424">
        <v>2</v>
      </c>
      <c r="Y154" s="424"/>
      <c r="Z154" s="424"/>
    </row>
    <row r="155" spans="2:26" ht="14.4" customHeight="1">
      <c r="B155" s="424">
        <v>205</v>
      </c>
      <c r="C155" s="424"/>
      <c r="E155" s="426" t="s">
        <v>173</v>
      </c>
      <c r="F155" s="426"/>
      <c r="G155" s="426"/>
      <c r="H155" s="426"/>
      <c r="I155" s="242" t="s">
        <v>556</v>
      </c>
      <c r="J155" s="242" t="s">
        <v>557</v>
      </c>
      <c r="L155" s="426" t="s">
        <v>10</v>
      </c>
      <c r="M155" s="426"/>
      <c r="N155" s="426"/>
      <c r="P155" s="242" t="s">
        <v>141</v>
      </c>
      <c r="Q155" s="243">
        <v>20</v>
      </c>
      <c r="R155" s="243">
        <v>17</v>
      </c>
      <c r="S155" s="424">
        <v>3</v>
      </c>
      <c r="T155" s="424"/>
      <c r="U155" s="424">
        <v>20</v>
      </c>
      <c r="V155" s="424"/>
      <c r="W155" s="424"/>
      <c r="X155" s="424">
        <v>0</v>
      </c>
      <c r="Y155" s="424"/>
      <c r="Z155" s="424"/>
    </row>
    <row r="156" spans="2:26" ht="29.4" customHeight="1">
      <c r="B156" s="424">
        <v>206</v>
      </c>
      <c r="C156" s="424"/>
      <c r="E156" s="425" t="s">
        <v>378</v>
      </c>
      <c r="F156" s="425"/>
      <c r="G156" s="425"/>
      <c r="H156" s="425"/>
      <c r="I156" s="242" t="s">
        <v>558</v>
      </c>
      <c r="J156" s="242" t="s">
        <v>559</v>
      </c>
      <c r="L156" s="426" t="s">
        <v>10</v>
      </c>
      <c r="M156" s="426"/>
      <c r="N156" s="426"/>
      <c r="P156" s="242" t="s">
        <v>141</v>
      </c>
      <c r="Q156" s="243">
        <v>33</v>
      </c>
      <c r="R156" s="243">
        <v>26</v>
      </c>
      <c r="S156" s="424">
        <v>7</v>
      </c>
      <c r="T156" s="424"/>
      <c r="U156" s="424">
        <v>30</v>
      </c>
      <c r="V156" s="424"/>
      <c r="W156" s="424"/>
      <c r="X156" s="424">
        <v>3</v>
      </c>
      <c r="Y156" s="424"/>
      <c r="Z156" s="424"/>
    </row>
    <row r="157" spans="2:26" ht="27.6" customHeight="1">
      <c r="B157" s="424">
        <v>207</v>
      </c>
      <c r="C157" s="424"/>
      <c r="E157" s="425" t="s">
        <v>166</v>
      </c>
      <c r="F157" s="425"/>
      <c r="G157" s="425"/>
      <c r="H157" s="425"/>
      <c r="I157" s="242" t="s">
        <v>560</v>
      </c>
      <c r="J157" s="242" t="s">
        <v>561</v>
      </c>
      <c r="L157" s="426" t="s">
        <v>10</v>
      </c>
      <c r="M157" s="426"/>
      <c r="N157" s="426"/>
      <c r="P157" s="242" t="s">
        <v>141</v>
      </c>
      <c r="Q157" s="243">
        <v>11</v>
      </c>
      <c r="R157" s="243">
        <v>8</v>
      </c>
      <c r="S157" s="424">
        <v>3</v>
      </c>
      <c r="T157" s="424"/>
      <c r="U157" s="424">
        <v>11</v>
      </c>
      <c r="V157" s="424"/>
      <c r="W157" s="424"/>
      <c r="X157" s="424">
        <v>0</v>
      </c>
      <c r="Y157" s="424"/>
      <c r="Z157" s="424"/>
    </row>
    <row r="158" spans="2:26" ht="28.2" customHeight="1">
      <c r="B158" s="424">
        <v>209</v>
      </c>
      <c r="C158" s="424"/>
      <c r="E158" s="425" t="s">
        <v>142</v>
      </c>
      <c r="F158" s="425"/>
      <c r="G158" s="425"/>
      <c r="H158" s="425"/>
      <c r="I158" s="242" t="s">
        <v>562</v>
      </c>
      <c r="J158" s="242" t="s">
        <v>563</v>
      </c>
      <c r="L158" s="426" t="s">
        <v>10</v>
      </c>
      <c r="M158" s="426"/>
      <c r="N158" s="426"/>
      <c r="P158" s="242" t="s">
        <v>141</v>
      </c>
      <c r="Q158" s="243">
        <v>32</v>
      </c>
      <c r="R158" s="243">
        <v>8</v>
      </c>
      <c r="S158" s="424">
        <v>24</v>
      </c>
      <c r="T158" s="424"/>
      <c r="U158" s="424">
        <v>18</v>
      </c>
      <c r="V158" s="424"/>
      <c r="W158" s="424"/>
      <c r="X158" s="424">
        <v>14</v>
      </c>
      <c r="Y158" s="424"/>
      <c r="Z158" s="424"/>
    </row>
    <row r="159" spans="2:26" ht="33.6" customHeight="1">
      <c r="B159" s="424">
        <v>211</v>
      </c>
      <c r="C159" s="424"/>
      <c r="E159" s="425" t="s">
        <v>564</v>
      </c>
      <c r="F159" s="425"/>
      <c r="G159" s="425"/>
      <c r="H159" s="425"/>
      <c r="I159" s="242" t="s">
        <v>565</v>
      </c>
      <c r="J159" s="242" t="s">
        <v>566</v>
      </c>
      <c r="L159" s="426" t="s">
        <v>10</v>
      </c>
      <c r="M159" s="426"/>
      <c r="N159" s="426"/>
      <c r="P159" s="242" t="s">
        <v>141</v>
      </c>
      <c r="Q159" s="243">
        <v>25</v>
      </c>
      <c r="R159" s="243">
        <v>1</v>
      </c>
      <c r="S159" s="424">
        <v>24</v>
      </c>
      <c r="T159" s="424"/>
      <c r="U159" s="424">
        <v>25</v>
      </c>
      <c r="V159" s="424"/>
      <c r="W159" s="424"/>
      <c r="X159" s="424">
        <v>0</v>
      </c>
      <c r="Y159" s="424"/>
      <c r="Z159" s="424"/>
    </row>
    <row r="160" spans="2:26" ht="14.4" customHeight="1">
      <c r="B160" s="424">
        <v>212</v>
      </c>
      <c r="C160" s="424"/>
      <c r="E160" s="426" t="s">
        <v>331</v>
      </c>
      <c r="F160" s="426"/>
      <c r="G160" s="426"/>
      <c r="H160" s="426"/>
      <c r="I160" s="242" t="s">
        <v>567</v>
      </c>
      <c r="J160" s="242" t="s">
        <v>568</v>
      </c>
      <c r="L160" s="426" t="s">
        <v>10</v>
      </c>
      <c r="M160" s="426"/>
      <c r="N160" s="426"/>
      <c r="P160" s="242" t="s">
        <v>141</v>
      </c>
      <c r="Q160" s="243">
        <v>18</v>
      </c>
      <c r="R160" s="243">
        <v>11</v>
      </c>
      <c r="S160" s="424">
        <v>7</v>
      </c>
      <c r="T160" s="424"/>
      <c r="U160" s="424">
        <v>7</v>
      </c>
      <c r="V160" s="424"/>
      <c r="W160" s="424"/>
      <c r="X160" s="424">
        <v>11</v>
      </c>
      <c r="Y160" s="424"/>
      <c r="Z160" s="424"/>
    </row>
    <row r="161" spans="2:26" ht="14.4" customHeight="1">
      <c r="B161" s="424">
        <v>213</v>
      </c>
      <c r="C161" s="424"/>
      <c r="E161" s="426" t="s">
        <v>174</v>
      </c>
      <c r="F161" s="426"/>
      <c r="G161" s="426"/>
      <c r="H161" s="426"/>
      <c r="I161" s="242" t="s">
        <v>569</v>
      </c>
      <c r="J161" s="242" t="s">
        <v>570</v>
      </c>
      <c r="L161" s="426" t="s">
        <v>10</v>
      </c>
      <c r="M161" s="426"/>
      <c r="N161" s="426"/>
      <c r="P161" s="242" t="s">
        <v>141</v>
      </c>
      <c r="Q161" s="243">
        <v>30</v>
      </c>
      <c r="R161" s="243">
        <v>1</v>
      </c>
      <c r="S161" s="424">
        <v>29</v>
      </c>
      <c r="T161" s="424"/>
      <c r="U161" s="424">
        <v>30</v>
      </c>
      <c r="V161" s="424"/>
      <c r="W161" s="424"/>
      <c r="X161" s="424">
        <v>0</v>
      </c>
      <c r="Y161" s="424"/>
      <c r="Z161" s="424"/>
    </row>
    <row r="162" spans="2:26" ht="27.6" customHeight="1">
      <c r="B162" s="424">
        <v>214</v>
      </c>
      <c r="C162" s="424"/>
      <c r="E162" s="425" t="s">
        <v>564</v>
      </c>
      <c r="F162" s="425"/>
      <c r="G162" s="425"/>
      <c r="H162" s="425"/>
      <c r="I162" s="242" t="s">
        <v>571</v>
      </c>
      <c r="J162" s="242" t="s">
        <v>572</v>
      </c>
      <c r="L162" s="426" t="s">
        <v>10</v>
      </c>
      <c r="M162" s="426"/>
      <c r="N162" s="426"/>
      <c r="P162" s="242" t="s">
        <v>141</v>
      </c>
      <c r="Q162" s="243">
        <v>69</v>
      </c>
      <c r="R162" s="243">
        <v>47</v>
      </c>
      <c r="S162" s="424">
        <v>22</v>
      </c>
      <c r="T162" s="424"/>
      <c r="U162" s="424">
        <v>69</v>
      </c>
      <c r="V162" s="424"/>
      <c r="W162" s="424"/>
      <c r="X162" s="424">
        <v>0</v>
      </c>
      <c r="Y162" s="424"/>
      <c r="Z162" s="424"/>
    </row>
    <row r="163" spans="2:26" ht="14.4" customHeight="1">
      <c r="B163" s="424">
        <v>216</v>
      </c>
      <c r="C163" s="424"/>
      <c r="E163" s="426" t="s">
        <v>573</v>
      </c>
      <c r="F163" s="426"/>
      <c r="G163" s="426"/>
      <c r="H163" s="426"/>
      <c r="I163" s="242" t="s">
        <v>574</v>
      </c>
      <c r="J163" s="242" t="s">
        <v>572</v>
      </c>
      <c r="L163" s="426" t="s">
        <v>10</v>
      </c>
      <c r="M163" s="426"/>
      <c r="N163" s="426"/>
      <c r="P163" s="242" t="s">
        <v>141</v>
      </c>
      <c r="Q163" s="243">
        <v>36</v>
      </c>
      <c r="R163" s="243">
        <v>21</v>
      </c>
      <c r="S163" s="424">
        <v>15</v>
      </c>
      <c r="T163" s="424"/>
      <c r="U163" s="424">
        <v>26</v>
      </c>
      <c r="V163" s="424"/>
      <c r="W163" s="424"/>
      <c r="X163" s="424">
        <v>10</v>
      </c>
      <c r="Y163" s="424"/>
      <c r="Z163" s="424"/>
    </row>
    <row r="164" spans="2:26" ht="27" customHeight="1">
      <c r="B164" s="424">
        <v>217</v>
      </c>
      <c r="C164" s="424"/>
      <c r="E164" s="425" t="s">
        <v>360</v>
      </c>
      <c r="F164" s="425"/>
      <c r="G164" s="425"/>
      <c r="H164" s="425"/>
      <c r="I164" s="242" t="s">
        <v>575</v>
      </c>
      <c r="J164" s="242" t="s">
        <v>576</v>
      </c>
      <c r="L164" s="426" t="s">
        <v>10</v>
      </c>
      <c r="M164" s="426"/>
      <c r="N164" s="426"/>
      <c r="P164" s="242" t="s">
        <v>141</v>
      </c>
      <c r="Q164" s="243">
        <v>19</v>
      </c>
      <c r="R164" s="243">
        <v>15</v>
      </c>
      <c r="S164" s="424">
        <v>4</v>
      </c>
      <c r="T164" s="424"/>
      <c r="U164" s="424">
        <v>19</v>
      </c>
      <c r="V164" s="424"/>
      <c r="W164" s="424"/>
      <c r="X164" s="424">
        <v>0</v>
      </c>
      <c r="Y164" s="424"/>
      <c r="Z164" s="424"/>
    </row>
    <row r="165" spans="2:26" ht="25.95" customHeight="1">
      <c r="B165" s="424">
        <v>218</v>
      </c>
      <c r="C165" s="424"/>
      <c r="E165" s="425" t="s">
        <v>564</v>
      </c>
      <c r="F165" s="425"/>
      <c r="G165" s="425"/>
      <c r="H165" s="425"/>
      <c r="I165" s="242" t="s">
        <v>577</v>
      </c>
      <c r="J165" s="242" t="s">
        <v>576</v>
      </c>
      <c r="L165" s="426" t="s">
        <v>10</v>
      </c>
      <c r="M165" s="426"/>
      <c r="N165" s="426"/>
      <c r="P165" s="242" t="s">
        <v>141</v>
      </c>
      <c r="Q165" s="243">
        <v>71</v>
      </c>
      <c r="R165" s="243">
        <v>42</v>
      </c>
      <c r="S165" s="424">
        <v>29</v>
      </c>
      <c r="T165" s="424"/>
      <c r="U165" s="424">
        <v>71</v>
      </c>
      <c r="V165" s="424"/>
      <c r="W165" s="424"/>
      <c r="X165" s="424">
        <v>0</v>
      </c>
      <c r="Y165" s="424"/>
      <c r="Z165" s="424"/>
    </row>
    <row r="166" spans="2:26" ht="26.4" customHeight="1">
      <c r="B166" s="424">
        <v>219</v>
      </c>
      <c r="C166" s="424"/>
      <c r="E166" s="425" t="s">
        <v>291</v>
      </c>
      <c r="F166" s="425"/>
      <c r="G166" s="425"/>
      <c r="H166" s="425"/>
      <c r="I166" s="242" t="s">
        <v>578</v>
      </c>
      <c r="J166" s="242" t="s">
        <v>576</v>
      </c>
      <c r="L166" s="426" t="s">
        <v>10</v>
      </c>
      <c r="M166" s="426"/>
      <c r="N166" s="426"/>
      <c r="P166" s="242" t="s">
        <v>141</v>
      </c>
      <c r="Q166" s="243">
        <v>63</v>
      </c>
      <c r="R166" s="243">
        <v>38</v>
      </c>
      <c r="S166" s="424">
        <v>25</v>
      </c>
      <c r="T166" s="424"/>
      <c r="U166" s="424">
        <v>42</v>
      </c>
      <c r="V166" s="424"/>
      <c r="W166" s="424"/>
      <c r="X166" s="424">
        <v>21</v>
      </c>
      <c r="Y166" s="424"/>
      <c r="Z166" s="424"/>
    </row>
    <row r="167" spans="2:26" ht="26.4" customHeight="1">
      <c r="B167" s="424">
        <v>221</v>
      </c>
      <c r="C167" s="424"/>
      <c r="E167" s="425" t="s">
        <v>378</v>
      </c>
      <c r="F167" s="425"/>
      <c r="G167" s="425"/>
      <c r="H167" s="425"/>
      <c r="I167" s="242" t="s">
        <v>579</v>
      </c>
      <c r="J167" s="242" t="s">
        <v>576</v>
      </c>
      <c r="L167" s="426" t="s">
        <v>10</v>
      </c>
      <c r="M167" s="426"/>
      <c r="N167" s="426"/>
      <c r="P167" s="242" t="s">
        <v>141</v>
      </c>
      <c r="Q167" s="243">
        <v>29</v>
      </c>
      <c r="R167" s="243">
        <v>21</v>
      </c>
      <c r="S167" s="424">
        <v>8</v>
      </c>
      <c r="T167" s="424"/>
      <c r="U167" s="424">
        <v>29</v>
      </c>
      <c r="V167" s="424"/>
      <c r="W167" s="424"/>
      <c r="X167" s="424">
        <v>0</v>
      </c>
      <c r="Y167" s="424"/>
      <c r="Z167" s="424"/>
    </row>
    <row r="168" spans="2:26" ht="29.4" customHeight="1">
      <c r="B168" s="424">
        <v>222</v>
      </c>
      <c r="C168" s="424"/>
      <c r="E168" s="425" t="s">
        <v>378</v>
      </c>
      <c r="F168" s="425"/>
      <c r="G168" s="425"/>
      <c r="H168" s="425"/>
      <c r="I168" s="242" t="s">
        <v>580</v>
      </c>
      <c r="J168" s="242" t="s">
        <v>576</v>
      </c>
      <c r="L168" s="426" t="s">
        <v>10</v>
      </c>
      <c r="M168" s="426"/>
      <c r="N168" s="426"/>
      <c r="P168" s="242" t="s">
        <v>141</v>
      </c>
      <c r="Q168" s="243">
        <v>29</v>
      </c>
      <c r="R168" s="243">
        <v>20</v>
      </c>
      <c r="S168" s="424">
        <v>9</v>
      </c>
      <c r="T168" s="424"/>
      <c r="U168" s="424">
        <v>28</v>
      </c>
      <c r="V168" s="424"/>
      <c r="W168" s="424"/>
      <c r="X168" s="424">
        <v>1</v>
      </c>
      <c r="Y168" s="424"/>
      <c r="Z168" s="424"/>
    </row>
    <row r="169" spans="2:26" ht="29.4" customHeight="1">
      <c r="B169" s="424">
        <v>223</v>
      </c>
      <c r="C169" s="424"/>
      <c r="E169" s="425" t="s">
        <v>146</v>
      </c>
      <c r="F169" s="425"/>
      <c r="G169" s="425"/>
      <c r="H169" s="425"/>
      <c r="I169" s="242" t="s">
        <v>581</v>
      </c>
      <c r="J169" s="242" t="s">
        <v>582</v>
      </c>
      <c r="L169" s="426" t="s">
        <v>10</v>
      </c>
      <c r="M169" s="426"/>
      <c r="N169" s="426"/>
      <c r="P169" s="242" t="s">
        <v>141</v>
      </c>
      <c r="Q169" s="243">
        <v>15</v>
      </c>
      <c r="R169" s="243">
        <v>8</v>
      </c>
      <c r="S169" s="424">
        <v>7</v>
      </c>
      <c r="T169" s="424"/>
      <c r="U169" s="424">
        <v>11</v>
      </c>
      <c r="V169" s="424"/>
      <c r="W169" s="424"/>
      <c r="X169" s="424">
        <v>4</v>
      </c>
      <c r="Y169" s="424"/>
      <c r="Z169" s="424"/>
    </row>
    <row r="170" spans="2:26" ht="30.6" customHeight="1">
      <c r="B170" s="424">
        <v>224</v>
      </c>
      <c r="C170" s="424"/>
      <c r="E170" s="425" t="s">
        <v>378</v>
      </c>
      <c r="F170" s="425"/>
      <c r="G170" s="425"/>
      <c r="H170" s="425"/>
      <c r="I170" s="242" t="s">
        <v>583</v>
      </c>
      <c r="J170" s="242" t="s">
        <v>507</v>
      </c>
      <c r="L170" s="426" t="s">
        <v>10</v>
      </c>
      <c r="M170" s="426"/>
      <c r="N170" s="426"/>
      <c r="P170" s="242" t="s">
        <v>141</v>
      </c>
      <c r="Q170" s="243">
        <v>27</v>
      </c>
      <c r="R170" s="243">
        <v>16</v>
      </c>
      <c r="S170" s="424">
        <v>11</v>
      </c>
      <c r="T170" s="424"/>
      <c r="U170" s="424">
        <v>26</v>
      </c>
      <c r="V170" s="424"/>
      <c r="W170" s="424"/>
      <c r="X170" s="424">
        <v>1</v>
      </c>
      <c r="Y170" s="424"/>
      <c r="Z170" s="424"/>
    </row>
    <row r="171" spans="2:26" ht="14.4" customHeight="1">
      <c r="B171" s="424">
        <v>228</v>
      </c>
      <c r="C171" s="424"/>
      <c r="E171" s="426" t="s">
        <v>584</v>
      </c>
      <c r="F171" s="426"/>
      <c r="G171" s="426"/>
      <c r="H171" s="426"/>
      <c r="I171" s="242" t="s">
        <v>585</v>
      </c>
      <c r="J171" s="242" t="s">
        <v>493</v>
      </c>
      <c r="L171" s="426" t="s">
        <v>10</v>
      </c>
      <c r="M171" s="426"/>
      <c r="N171" s="426"/>
      <c r="P171" s="242" t="s">
        <v>141</v>
      </c>
      <c r="Q171" s="243">
        <v>128</v>
      </c>
      <c r="R171" s="243">
        <v>87</v>
      </c>
      <c r="S171" s="424">
        <v>41</v>
      </c>
      <c r="T171" s="424"/>
      <c r="U171" s="424">
        <v>128</v>
      </c>
      <c r="V171" s="424"/>
      <c r="W171" s="424"/>
      <c r="X171" s="424">
        <v>0</v>
      </c>
      <c r="Y171" s="424"/>
      <c r="Z171" s="424"/>
    </row>
    <row r="172" spans="2:26" ht="14.4" customHeight="1">
      <c r="B172" s="424">
        <v>234</v>
      </c>
      <c r="C172" s="424"/>
      <c r="E172" s="426" t="s">
        <v>584</v>
      </c>
      <c r="F172" s="426"/>
      <c r="G172" s="426"/>
      <c r="H172" s="426"/>
      <c r="I172" s="242" t="s">
        <v>586</v>
      </c>
      <c r="J172" s="242" t="s">
        <v>512</v>
      </c>
      <c r="L172" s="426" t="s">
        <v>10</v>
      </c>
      <c r="M172" s="426"/>
      <c r="N172" s="426"/>
      <c r="P172" s="242" t="s">
        <v>141</v>
      </c>
      <c r="Q172" s="243">
        <v>28</v>
      </c>
      <c r="R172" s="243">
        <v>23</v>
      </c>
      <c r="S172" s="424">
        <v>5</v>
      </c>
      <c r="T172" s="424"/>
      <c r="U172" s="424">
        <v>28</v>
      </c>
      <c r="V172" s="424"/>
      <c r="W172" s="424"/>
      <c r="X172" s="424">
        <v>0</v>
      </c>
      <c r="Y172" s="424"/>
      <c r="Z172" s="424"/>
    </row>
    <row r="173" spans="2:26" ht="14.4" customHeight="1">
      <c r="B173" s="424">
        <v>235</v>
      </c>
      <c r="C173" s="424"/>
      <c r="E173" s="426" t="s">
        <v>584</v>
      </c>
      <c r="F173" s="426"/>
      <c r="G173" s="426"/>
      <c r="H173" s="426"/>
      <c r="I173" s="242" t="s">
        <v>587</v>
      </c>
      <c r="J173" s="242" t="s">
        <v>512</v>
      </c>
      <c r="L173" s="426" t="s">
        <v>10</v>
      </c>
      <c r="M173" s="426"/>
      <c r="N173" s="426"/>
      <c r="P173" s="242" t="s">
        <v>141</v>
      </c>
      <c r="Q173" s="243">
        <v>101</v>
      </c>
      <c r="R173" s="243">
        <v>68</v>
      </c>
      <c r="S173" s="424">
        <v>33</v>
      </c>
      <c r="T173" s="424"/>
      <c r="U173" s="424">
        <v>101</v>
      </c>
      <c r="V173" s="424"/>
      <c r="W173" s="424"/>
      <c r="X173" s="424">
        <v>0</v>
      </c>
      <c r="Y173" s="424"/>
      <c r="Z173" s="424"/>
    </row>
    <row r="174" spans="2:26" ht="14.4" customHeight="1">
      <c r="B174" s="424">
        <v>236</v>
      </c>
      <c r="C174" s="424"/>
      <c r="E174" s="426" t="s">
        <v>584</v>
      </c>
      <c r="F174" s="426"/>
      <c r="G174" s="426"/>
      <c r="H174" s="426"/>
      <c r="I174" s="242" t="s">
        <v>588</v>
      </c>
      <c r="J174" s="242" t="s">
        <v>512</v>
      </c>
      <c r="L174" s="426" t="s">
        <v>10</v>
      </c>
      <c r="M174" s="426"/>
      <c r="N174" s="426"/>
      <c r="P174" s="242" t="s">
        <v>141</v>
      </c>
      <c r="Q174" s="243">
        <v>122</v>
      </c>
      <c r="R174" s="243">
        <v>88</v>
      </c>
      <c r="S174" s="424">
        <v>34</v>
      </c>
      <c r="T174" s="424"/>
      <c r="U174" s="424">
        <v>122</v>
      </c>
      <c r="V174" s="424"/>
      <c r="W174" s="424"/>
      <c r="X174" s="424">
        <v>0</v>
      </c>
      <c r="Y174" s="424"/>
      <c r="Z174" s="424"/>
    </row>
    <row r="175" spans="2:26" ht="14.4" customHeight="1">
      <c r="B175" s="424">
        <v>237</v>
      </c>
      <c r="C175" s="424"/>
      <c r="E175" s="426" t="s">
        <v>584</v>
      </c>
      <c r="F175" s="426"/>
      <c r="G175" s="426"/>
      <c r="H175" s="426"/>
      <c r="I175" s="242" t="s">
        <v>589</v>
      </c>
      <c r="J175" s="242" t="s">
        <v>512</v>
      </c>
      <c r="L175" s="426" t="s">
        <v>10</v>
      </c>
      <c r="M175" s="426"/>
      <c r="N175" s="426"/>
      <c r="P175" s="242" t="s">
        <v>141</v>
      </c>
      <c r="Q175" s="243">
        <v>62</v>
      </c>
      <c r="R175" s="243">
        <v>32</v>
      </c>
      <c r="S175" s="424">
        <v>30</v>
      </c>
      <c r="T175" s="424"/>
      <c r="U175" s="424">
        <v>62</v>
      </c>
      <c r="V175" s="424"/>
      <c r="W175" s="424"/>
      <c r="X175" s="424">
        <v>0</v>
      </c>
      <c r="Y175" s="424"/>
      <c r="Z175" s="424"/>
    </row>
    <row r="176" spans="2:26" ht="14.4" customHeight="1">
      <c r="B176" s="424">
        <v>240</v>
      </c>
      <c r="C176" s="424"/>
      <c r="E176" s="426" t="s">
        <v>174</v>
      </c>
      <c r="F176" s="426"/>
      <c r="G176" s="426"/>
      <c r="H176" s="426"/>
      <c r="I176" s="242" t="s">
        <v>590</v>
      </c>
      <c r="J176" s="242" t="s">
        <v>512</v>
      </c>
      <c r="L176" s="426" t="s">
        <v>10</v>
      </c>
      <c r="M176" s="426"/>
      <c r="N176" s="426"/>
      <c r="P176" s="242" t="s">
        <v>141</v>
      </c>
      <c r="Q176" s="243">
        <v>29</v>
      </c>
      <c r="R176" s="243">
        <v>22</v>
      </c>
      <c r="S176" s="424">
        <v>7</v>
      </c>
      <c r="T176" s="424"/>
      <c r="U176" s="424">
        <v>8</v>
      </c>
      <c r="V176" s="424"/>
      <c r="W176" s="424"/>
      <c r="X176" s="424">
        <v>21</v>
      </c>
      <c r="Y176" s="424"/>
      <c r="Z176" s="424"/>
    </row>
    <row r="177" spans="2:26" ht="28.2" customHeight="1">
      <c r="B177" s="424">
        <v>241</v>
      </c>
      <c r="C177" s="424"/>
      <c r="E177" s="425" t="s">
        <v>591</v>
      </c>
      <c r="F177" s="425"/>
      <c r="G177" s="425"/>
      <c r="H177" s="425"/>
      <c r="I177" s="242" t="s">
        <v>352</v>
      </c>
      <c r="J177" s="242" t="s">
        <v>512</v>
      </c>
      <c r="L177" s="426" t="s">
        <v>10</v>
      </c>
      <c r="M177" s="426"/>
      <c r="N177" s="426"/>
      <c r="P177" s="242" t="s">
        <v>141</v>
      </c>
      <c r="Q177" s="243">
        <v>47</v>
      </c>
      <c r="R177" s="243">
        <v>27</v>
      </c>
      <c r="S177" s="424">
        <v>20</v>
      </c>
      <c r="T177" s="424"/>
      <c r="U177" s="424">
        <v>37</v>
      </c>
      <c r="V177" s="424"/>
      <c r="W177" s="424"/>
      <c r="X177" s="424">
        <v>10</v>
      </c>
      <c r="Y177" s="424"/>
      <c r="Z177" s="424"/>
    </row>
    <row r="178" spans="2:26" ht="27.6" customHeight="1">
      <c r="B178" s="424">
        <v>242</v>
      </c>
      <c r="C178" s="424"/>
      <c r="E178" s="425" t="s">
        <v>592</v>
      </c>
      <c r="F178" s="425"/>
      <c r="G178" s="425"/>
      <c r="H178" s="425"/>
      <c r="I178" s="242" t="s">
        <v>593</v>
      </c>
      <c r="J178" s="242" t="s">
        <v>512</v>
      </c>
      <c r="L178" s="426" t="s">
        <v>10</v>
      </c>
      <c r="M178" s="426"/>
      <c r="N178" s="426"/>
      <c r="P178" s="242" t="s">
        <v>141</v>
      </c>
      <c r="Q178" s="243">
        <v>18</v>
      </c>
      <c r="R178" s="243">
        <v>13</v>
      </c>
      <c r="S178" s="424">
        <v>5</v>
      </c>
      <c r="T178" s="424"/>
      <c r="U178" s="424">
        <v>18</v>
      </c>
      <c r="V178" s="424"/>
      <c r="W178" s="424"/>
      <c r="X178" s="424">
        <v>0</v>
      </c>
      <c r="Y178" s="424"/>
      <c r="Z178" s="424"/>
    </row>
    <row r="179" spans="2:26" ht="27.6" customHeight="1">
      <c r="B179" s="424">
        <v>244</v>
      </c>
      <c r="C179" s="424"/>
      <c r="E179" s="425" t="s">
        <v>564</v>
      </c>
      <c r="F179" s="425"/>
      <c r="G179" s="425"/>
      <c r="H179" s="425"/>
      <c r="I179" s="251" t="s">
        <v>594</v>
      </c>
      <c r="J179" s="242" t="s">
        <v>595</v>
      </c>
      <c r="L179" s="426" t="s">
        <v>10</v>
      </c>
      <c r="M179" s="426"/>
      <c r="N179" s="426"/>
      <c r="P179" s="242" t="s">
        <v>141</v>
      </c>
      <c r="Q179" s="243">
        <v>68</v>
      </c>
      <c r="R179" s="243">
        <v>40</v>
      </c>
      <c r="S179" s="424">
        <v>28</v>
      </c>
      <c r="T179" s="424"/>
      <c r="U179" s="424">
        <v>68</v>
      </c>
      <c r="V179" s="424"/>
      <c r="W179" s="424"/>
      <c r="X179" s="424">
        <v>0</v>
      </c>
      <c r="Y179" s="424"/>
      <c r="Z179" s="424"/>
    </row>
    <row r="180" spans="2:26" ht="28.95" customHeight="1">
      <c r="B180" s="424">
        <v>245</v>
      </c>
      <c r="C180" s="424"/>
      <c r="E180" s="425" t="s">
        <v>564</v>
      </c>
      <c r="F180" s="425"/>
      <c r="G180" s="425"/>
      <c r="H180" s="425"/>
      <c r="I180" s="242" t="s">
        <v>596</v>
      </c>
      <c r="J180" s="242" t="s">
        <v>595</v>
      </c>
      <c r="L180" s="426" t="s">
        <v>10</v>
      </c>
      <c r="M180" s="426"/>
      <c r="N180" s="426"/>
      <c r="P180" s="242" t="s">
        <v>141</v>
      </c>
      <c r="Q180" s="243">
        <v>43</v>
      </c>
      <c r="R180" s="243">
        <v>19</v>
      </c>
      <c r="S180" s="424">
        <v>24</v>
      </c>
      <c r="T180" s="424"/>
      <c r="U180" s="424">
        <v>43</v>
      </c>
      <c r="V180" s="424"/>
      <c r="W180" s="424"/>
      <c r="X180" s="424">
        <v>0</v>
      </c>
      <c r="Y180" s="424"/>
      <c r="Z180" s="424"/>
    </row>
    <row r="181" spans="2:26" ht="14.4" customHeight="1">
      <c r="B181" s="424">
        <v>247</v>
      </c>
      <c r="C181" s="424"/>
      <c r="E181" s="426" t="s">
        <v>584</v>
      </c>
      <c r="F181" s="426"/>
      <c r="G181" s="426"/>
      <c r="H181" s="426"/>
      <c r="I181" s="242" t="s">
        <v>597</v>
      </c>
      <c r="J181" s="242" t="s">
        <v>595</v>
      </c>
      <c r="L181" s="426" t="s">
        <v>10</v>
      </c>
      <c r="M181" s="426"/>
      <c r="N181" s="426"/>
      <c r="P181" s="242" t="s">
        <v>141</v>
      </c>
      <c r="Q181" s="243">
        <v>48</v>
      </c>
      <c r="R181" s="243">
        <v>22</v>
      </c>
      <c r="S181" s="424">
        <v>26</v>
      </c>
      <c r="T181" s="424"/>
      <c r="U181" s="424">
        <v>48</v>
      </c>
      <c r="V181" s="424"/>
      <c r="W181" s="424"/>
      <c r="X181" s="424">
        <v>0</v>
      </c>
      <c r="Y181" s="424"/>
      <c r="Z181" s="424"/>
    </row>
    <row r="182" spans="2:26" ht="14.4" customHeight="1">
      <c r="B182" s="424">
        <v>248</v>
      </c>
      <c r="C182" s="424"/>
      <c r="E182" s="426" t="s">
        <v>584</v>
      </c>
      <c r="F182" s="426"/>
      <c r="G182" s="426"/>
      <c r="H182" s="426"/>
      <c r="I182" s="242" t="s">
        <v>598</v>
      </c>
      <c r="J182" s="242" t="s">
        <v>595</v>
      </c>
      <c r="L182" s="426" t="s">
        <v>10</v>
      </c>
      <c r="M182" s="426"/>
      <c r="N182" s="426"/>
      <c r="P182" s="242" t="s">
        <v>141</v>
      </c>
      <c r="Q182" s="243">
        <v>126</v>
      </c>
      <c r="R182" s="243">
        <v>72</v>
      </c>
      <c r="S182" s="424">
        <v>54</v>
      </c>
      <c r="T182" s="424"/>
      <c r="U182" s="424">
        <v>126</v>
      </c>
      <c r="V182" s="424"/>
      <c r="W182" s="424"/>
      <c r="X182" s="424">
        <v>0</v>
      </c>
      <c r="Y182" s="424"/>
      <c r="Z182" s="424"/>
    </row>
    <row r="183" spans="2:26" ht="14.4" customHeight="1">
      <c r="B183" s="424">
        <v>249</v>
      </c>
      <c r="C183" s="424"/>
      <c r="E183" s="426" t="s">
        <v>584</v>
      </c>
      <c r="F183" s="426"/>
      <c r="G183" s="426"/>
      <c r="H183" s="426"/>
      <c r="I183" s="242" t="s">
        <v>599</v>
      </c>
      <c r="J183" s="242" t="s">
        <v>595</v>
      </c>
      <c r="L183" s="426" t="s">
        <v>10</v>
      </c>
      <c r="M183" s="426"/>
      <c r="N183" s="426"/>
      <c r="P183" s="242" t="s">
        <v>141</v>
      </c>
      <c r="Q183" s="243">
        <v>130</v>
      </c>
      <c r="R183" s="243">
        <v>91</v>
      </c>
      <c r="S183" s="424">
        <v>39</v>
      </c>
      <c r="T183" s="424"/>
      <c r="U183" s="424">
        <v>130</v>
      </c>
      <c r="V183" s="424"/>
      <c r="W183" s="424"/>
      <c r="X183" s="424">
        <v>0</v>
      </c>
      <c r="Y183" s="424"/>
      <c r="Z183" s="424"/>
    </row>
    <row r="184" spans="2:26" ht="30.6" customHeight="1">
      <c r="B184" s="424">
        <v>251</v>
      </c>
      <c r="C184" s="424"/>
      <c r="E184" s="425" t="s">
        <v>360</v>
      </c>
      <c r="F184" s="425"/>
      <c r="G184" s="425"/>
      <c r="H184" s="425"/>
      <c r="I184" s="242" t="s">
        <v>600</v>
      </c>
      <c r="J184" s="242" t="s">
        <v>514</v>
      </c>
      <c r="L184" s="426" t="s">
        <v>10</v>
      </c>
      <c r="M184" s="426"/>
      <c r="N184" s="426"/>
      <c r="P184" s="242" t="s">
        <v>141</v>
      </c>
      <c r="Q184" s="243">
        <v>28</v>
      </c>
      <c r="R184" s="243">
        <v>18</v>
      </c>
      <c r="S184" s="424">
        <v>10</v>
      </c>
      <c r="T184" s="424"/>
      <c r="U184" s="424">
        <v>28</v>
      </c>
      <c r="V184" s="424"/>
      <c r="W184" s="424"/>
      <c r="X184" s="424">
        <v>0</v>
      </c>
      <c r="Y184" s="424"/>
      <c r="Z184" s="424"/>
    </row>
    <row r="185" spans="2:26" ht="38.4" customHeight="1">
      <c r="B185" s="424">
        <v>255</v>
      </c>
      <c r="C185" s="424"/>
      <c r="E185" s="425" t="s">
        <v>601</v>
      </c>
      <c r="F185" s="425"/>
      <c r="G185" s="425"/>
      <c r="H185" s="425"/>
      <c r="I185" s="242" t="s">
        <v>602</v>
      </c>
      <c r="J185" s="242" t="s">
        <v>514</v>
      </c>
      <c r="L185" s="426" t="s">
        <v>10</v>
      </c>
      <c r="M185" s="426"/>
      <c r="N185" s="426"/>
      <c r="P185" s="242" t="s">
        <v>141</v>
      </c>
      <c r="Q185" s="243">
        <v>184</v>
      </c>
      <c r="R185" s="243">
        <v>107</v>
      </c>
      <c r="S185" s="424">
        <v>77</v>
      </c>
      <c r="T185" s="424"/>
      <c r="U185" s="424">
        <v>184</v>
      </c>
      <c r="V185" s="424"/>
      <c r="W185" s="424"/>
      <c r="X185" s="424">
        <v>0</v>
      </c>
      <c r="Y185" s="424"/>
      <c r="Z185" s="424"/>
    </row>
    <row r="186" spans="2:26" ht="24" customHeight="1">
      <c r="B186" s="424">
        <v>258</v>
      </c>
      <c r="C186" s="424"/>
      <c r="E186" s="425" t="s">
        <v>142</v>
      </c>
      <c r="F186" s="425"/>
      <c r="G186" s="425"/>
      <c r="H186" s="425"/>
      <c r="I186" s="242" t="s">
        <v>603</v>
      </c>
      <c r="J186" s="242" t="s">
        <v>514</v>
      </c>
      <c r="L186" s="426" t="s">
        <v>10</v>
      </c>
      <c r="M186" s="426"/>
      <c r="N186" s="426"/>
      <c r="P186" s="242" t="s">
        <v>141</v>
      </c>
      <c r="Q186" s="243">
        <v>32</v>
      </c>
      <c r="R186" s="243">
        <v>21</v>
      </c>
      <c r="S186" s="424">
        <v>11</v>
      </c>
      <c r="T186" s="424"/>
      <c r="U186" s="424">
        <v>8</v>
      </c>
      <c r="V186" s="424"/>
      <c r="W186" s="424"/>
      <c r="X186" s="424">
        <v>24</v>
      </c>
      <c r="Y186" s="424"/>
      <c r="Z186" s="424"/>
    </row>
    <row r="187" spans="2:26" ht="14.4" customHeight="1">
      <c r="B187" s="424">
        <v>259</v>
      </c>
      <c r="C187" s="424"/>
      <c r="E187" s="426" t="s">
        <v>173</v>
      </c>
      <c r="F187" s="426"/>
      <c r="G187" s="426"/>
      <c r="H187" s="426"/>
      <c r="I187" s="242" t="s">
        <v>604</v>
      </c>
      <c r="J187" s="242" t="s">
        <v>514</v>
      </c>
      <c r="L187" s="426" t="s">
        <v>10</v>
      </c>
      <c r="M187" s="426"/>
      <c r="N187" s="426"/>
      <c r="P187" s="242" t="s">
        <v>141</v>
      </c>
      <c r="Q187" s="243">
        <v>11</v>
      </c>
      <c r="R187" s="243">
        <v>8</v>
      </c>
      <c r="S187" s="424">
        <v>3</v>
      </c>
      <c r="T187" s="424"/>
      <c r="U187" s="424">
        <v>9</v>
      </c>
      <c r="V187" s="424"/>
      <c r="W187" s="424"/>
      <c r="X187" s="424">
        <v>2</v>
      </c>
      <c r="Y187" s="424"/>
      <c r="Z187" s="424"/>
    </row>
    <row r="188" spans="2:26" ht="34.950000000000003" customHeight="1">
      <c r="B188" s="424">
        <v>260</v>
      </c>
      <c r="C188" s="424"/>
      <c r="E188" s="425" t="s">
        <v>601</v>
      </c>
      <c r="F188" s="425"/>
      <c r="G188" s="425"/>
      <c r="H188" s="425"/>
      <c r="I188" s="242" t="s">
        <v>605</v>
      </c>
      <c r="J188" s="242" t="s">
        <v>516</v>
      </c>
      <c r="L188" s="426" t="s">
        <v>10</v>
      </c>
      <c r="M188" s="426"/>
      <c r="N188" s="426"/>
      <c r="P188" s="242" t="s">
        <v>141</v>
      </c>
      <c r="Q188" s="243">
        <v>173</v>
      </c>
      <c r="R188" s="243">
        <v>109</v>
      </c>
      <c r="S188" s="424">
        <v>64</v>
      </c>
      <c r="T188" s="424"/>
      <c r="U188" s="424">
        <v>173</v>
      </c>
      <c r="V188" s="424"/>
      <c r="W188" s="424"/>
      <c r="X188" s="424">
        <v>0</v>
      </c>
      <c r="Y188" s="424"/>
      <c r="Z188" s="424"/>
    </row>
    <row r="189" spans="2:26" ht="14.4" customHeight="1">
      <c r="B189" s="424">
        <v>261</v>
      </c>
      <c r="C189" s="424"/>
      <c r="E189" s="426" t="s">
        <v>584</v>
      </c>
      <c r="F189" s="426"/>
      <c r="G189" s="426"/>
      <c r="H189" s="426"/>
      <c r="I189" s="242" t="s">
        <v>606</v>
      </c>
      <c r="J189" s="242" t="s">
        <v>516</v>
      </c>
      <c r="L189" s="426" t="s">
        <v>10</v>
      </c>
      <c r="M189" s="426"/>
      <c r="N189" s="426"/>
      <c r="P189" s="242" t="s">
        <v>141</v>
      </c>
      <c r="Q189" s="243">
        <v>100</v>
      </c>
      <c r="R189" s="243">
        <v>68</v>
      </c>
      <c r="S189" s="424">
        <v>32</v>
      </c>
      <c r="T189" s="424"/>
      <c r="U189" s="424">
        <v>100</v>
      </c>
      <c r="V189" s="424"/>
      <c r="W189" s="424"/>
      <c r="X189" s="424">
        <v>0</v>
      </c>
      <c r="Y189" s="424"/>
      <c r="Z189" s="424"/>
    </row>
    <row r="190" spans="2:26" ht="14.4" customHeight="1">
      <c r="B190" s="424">
        <v>262</v>
      </c>
      <c r="C190" s="424"/>
      <c r="E190" s="426" t="s">
        <v>584</v>
      </c>
      <c r="F190" s="426"/>
      <c r="G190" s="426"/>
      <c r="H190" s="426"/>
      <c r="I190" s="242" t="s">
        <v>607</v>
      </c>
      <c r="J190" s="242" t="s">
        <v>516</v>
      </c>
      <c r="L190" s="426" t="s">
        <v>10</v>
      </c>
      <c r="M190" s="426"/>
      <c r="N190" s="426"/>
      <c r="P190" s="242" t="s">
        <v>141</v>
      </c>
      <c r="Q190" s="243">
        <v>38</v>
      </c>
      <c r="R190" s="243">
        <v>23</v>
      </c>
      <c r="S190" s="424">
        <v>15</v>
      </c>
      <c r="T190" s="424"/>
      <c r="U190" s="424">
        <v>38</v>
      </c>
      <c r="V190" s="424"/>
      <c r="W190" s="424"/>
      <c r="X190" s="424">
        <v>0</v>
      </c>
      <c r="Y190" s="424"/>
      <c r="Z190" s="424"/>
    </row>
    <row r="191" spans="2:26" ht="14.4" customHeight="1">
      <c r="B191" s="424">
        <v>263</v>
      </c>
      <c r="C191" s="424"/>
      <c r="E191" s="426" t="s">
        <v>584</v>
      </c>
      <c r="F191" s="426"/>
      <c r="G191" s="426"/>
      <c r="H191" s="426"/>
      <c r="I191" s="242" t="s">
        <v>608</v>
      </c>
      <c r="J191" s="242" t="s">
        <v>516</v>
      </c>
      <c r="L191" s="426" t="s">
        <v>10</v>
      </c>
      <c r="M191" s="426"/>
      <c r="N191" s="426"/>
      <c r="P191" s="242" t="s">
        <v>141</v>
      </c>
      <c r="Q191" s="243">
        <v>63</v>
      </c>
      <c r="R191" s="243">
        <v>36</v>
      </c>
      <c r="S191" s="424">
        <v>27</v>
      </c>
      <c r="T191" s="424"/>
      <c r="U191" s="424">
        <v>63</v>
      </c>
      <c r="V191" s="424"/>
      <c r="W191" s="424"/>
      <c r="X191" s="424">
        <v>0</v>
      </c>
      <c r="Y191" s="424"/>
      <c r="Z191" s="424"/>
    </row>
    <row r="192" spans="2:26" ht="14.4" customHeight="1">
      <c r="B192" s="424">
        <v>264</v>
      </c>
      <c r="C192" s="424"/>
      <c r="E192" s="426" t="s">
        <v>584</v>
      </c>
      <c r="F192" s="426"/>
      <c r="G192" s="426"/>
      <c r="H192" s="426"/>
      <c r="I192" s="242" t="s">
        <v>609</v>
      </c>
      <c r="J192" s="242" t="s">
        <v>516</v>
      </c>
      <c r="L192" s="426" t="s">
        <v>10</v>
      </c>
      <c r="M192" s="426"/>
      <c r="N192" s="426"/>
      <c r="P192" s="242" t="s">
        <v>141</v>
      </c>
      <c r="Q192" s="243">
        <v>81</v>
      </c>
      <c r="R192" s="243">
        <v>59</v>
      </c>
      <c r="S192" s="424">
        <v>22</v>
      </c>
      <c r="T192" s="424"/>
      <c r="U192" s="424">
        <v>81</v>
      </c>
      <c r="V192" s="424"/>
      <c r="W192" s="424"/>
      <c r="X192" s="424">
        <v>0</v>
      </c>
      <c r="Y192" s="424"/>
      <c r="Z192" s="424"/>
    </row>
    <row r="193" spans="2:26" ht="14.4" customHeight="1">
      <c r="B193" s="424">
        <v>266</v>
      </c>
      <c r="C193" s="424"/>
      <c r="E193" s="426" t="s">
        <v>610</v>
      </c>
      <c r="F193" s="426"/>
      <c r="G193" s="426"/>
      <c r="H193" s="426"/>
      <c r="I193" s="242" t="s">
        <v>611</v>
      </c>
      <c r="J193" s="242" t="s">
        <v>519</v>
      </c>
      <c r="L193" s="426" t="s">
        <v>10</v>
      </c>
      <c r="M193" s="426"/>
      <c r="N193" s="426"/>
      <c r="P193" s="242" t="s">
        <v>141</v>
      </c>
      <c r="Q193" s="243">
        <v>29</v>
      </c>
      <c r="R193" s="243">
        <v>12</v>
      </c>
      <c r="S193" s="424">
        <v>17</v>
      </c>
      <c r="T193" s="424"/>
      <c r="U193" s="424">
        <v>20</v>
      </c>
      <c r="V193" s="424"/>
      <c r="W193" s="424"/>
      <c r="X193" s="424">
        <v>9</v>
      </c>
      <c r="Y193" s="424"/>
      <c r="Z193" s="424"/>
    </row>
    <row r="194" spans="2:26" s="231" customFormat="1" ht="16.2" customHeight="1">
      <c r="B194" s="232"/>
      <c r="C194" s="232"/>
      <c r="E194" s="427" t="s">
        <v>164</v>
      </c>
      <c r="F194" s="427"/>
      <c r="G194" s="427"/>
      <c r="H194" s="252"/>
      <c r="I194" s="253">
        <f>COUNTA(I89:I193)</f>
        <v>104</v>
      </c>
      <c r="J194" s="253"/>
      <c r="L194" s="254"/>
      <c r="M194" s="254"/>
      <c r="N194" s="254"/>
      <c r="P194" s="253"/>
      <c r="Q194" s="232">
        <f>SUM(Q89:Q193)</f>
        <v>3776</v>
      </c>
      <c r="R194" s="232">
        <f t="shared" ref="R194:X194" si="6">SUM(R89:R193)</f>
        <v>2336</v>
      </c>
      <c r="S194" s="255">
        <f t="shared" si="6"/>
        <v>1440</v>
      </c>
      <c r="T194" s="255"/>
      <c r="U194" s="255">
        <f t="shared" si="6"/>
        <v>3458</v>
      </c>
      <c r="V194" s="255"/>
      <c r="W194" s="255">
        <f t="shared" si="6"/>
        <v>0</v>
      </c>
      <c r="X194" s="255">
        <f t="shared" si="6"/>
        <v>318</v>
      </c>
      <c r="Y194" s="255"/>
      <c r="Z194" s="232"/>
    </row>
    <row r="195" spans="2:26" ht="22.95" customHeight="1">
      <c r="B195" s="424">
        <v>11</v>
      </c>
      <c r="C195" s="424"/>
      <c r="E195" s="425" t="s">
        <v>165</v>
      </c>
      <c r="F195" s="425"/>
      <c r="G195" s="425"/>
      <c r="H195" s="425"/>
      <c r="I195" s="242" t="s">
        <v>215</v>
      </c>
      <c r="J195" s="242" t="s">
        <v>216</v>
      </c>
      <c r="L195" s="426" t="s">
        <v>10</v>
      </c>
      <c r="M195" s="426"/>
      <c r="N195" s="426"/>
      <c r="P195" s="242" t="s">
        <v>167</v>
      </c>
      <c r="Q195" s="243">
        <v>32</v>
      </c>
      <c r="R195" s="243">
        <v>28</v>
      </c>
      <c r="S195" s="424">
        <v>4</v>
      </c>
      <c r="T195" s="424"/>
      <c r="U195" s="424">
        <v>30</v>
      </c>
      <c r="V195" s="424"/>
      <c r="W195" s="424"/>
      <c r="X195" s="424">
        <v>2</v>
      </c>
      <c r="Y195" s="424"/>
      <c r="Z195" s="424"/>
    </row>
    <row r="196" spans="2:26" ht="14.4" customHeight="1">
      <c r="B196" s="424">
        <v>16</v>
      </c>
      <c r="C196" s="424"/>
      <c r="E196" s="426" t="s">
        <v>174</v>
      </c>
      <c r="F196" s="426"/>
      <c r="G196" s="426"/>
      <c r="H196" s="426"/>
      <c r="I196" s="251" t="s">
        <v>175</v>
      </c>
      <c r="J196" s="242" t="s">
        <v>217</v>
      </c>
      <c r="L196" s="426" t="s">
        <v>10</v>
      </c>
      <c r="M196" s="426"/>
      <c r="N196" s="426"/>
      <c r="P196" s="242" t="s">
        <v>167</v>
      </c>
      <c r="Q196" s="243">
        <v>21</v>
      </c>
      <c r="R196" s="243">
        <v>14</v>
      </c>
      <c r="S196" s="424">
        <v>7</v>
      </c>
      <c r="T196" s="424"/>
      <c r="U196" s="424">
        <v>6</v>
      </c>
      <c r="V196" s="424"/>
      <c r="W196" s="424"/>
      <c r="X196" s="424">
        <v>15</v>
      </c>
      <c r="Y196" s="424"/>
      <c r="Z196" s="424"/>
    </row>
    <row r="197" spans="2:26" s="231" customFormat="1" ht="14.4" customHeight="1">
      <c r="B197" s="232"/>
      <c r="C197" s="232"/>
      <c r="E197" s="427" t="s">
        <v>164</v>
      </c>
      <c r="F197" s="427"/>
      <c r="G197" s="427"/>
      <c r="H197" s="252"/>
      <c r="I197" s="253">
        <f>COUNTA(I195:I196)</f>
        <v>2</v>
      </c>
      <c r="J197" s="253"/>
      <c r="L197" s="254"/>
      <c r="M197" s="254"/>
      <c r="N197" s="254"/>
      <c r="P197" s="253"/>
      <c r="Q197" s="232">
        <f>SUM(Q195:Q196)</f>
        <v>53</v>
      </c>
      <c r="R197" s="232">
        <f t="shared" ref="R197:X197" si="7">SUM(R195:R196)</f>
        <v>42</v>
      </c>
      <c r="S197" s="255">
        <f t="shared" si="7"/>
        <v>11</v>
      </c>
      <c r="T197" s="255"/>
      <c r="U197" s="255">
        <f t="shared" si="7"/>
        <v>36</v>
      </c>
      <c r="V197" s="255"/>
      <c r="W197" s="255">
        <f t="shared" si="7"/>
        <v>0</v>
      </c>
      <c r="X197" s="255">
        <f t="shared" si="7"/>
        <v>17</v>
      </c>
      <c r="Y197" s="255"/>
      <c r="Z197" s="255"/>
    </row>
    <row r="198" spans="2:26" s="177" customFormat="1" ht="14.4" customHeight="1">
      <c r="B198" s="256"/>
      <c r="C198" s="256"/>
      <c r="E198" s="430" t="s">
        <v>520</v>
      </c>
      <c r="F198" s="430"/>
      <c r="G198" s="260"/>
      <c r="H198" s="260"/>
      <c r="I198" s="257">
        <f>SUM(I194+I197)</f>
        <v>106</v>
      </c>
      <c r="J198" s="257"/>
      <c r="L198" s="258"/>
      <c r="M198" s="258"/>
      <c r="N198" s="258"/>
      <c r="P198" s="259"/>
      <c r="Q198" s="256">
        <f>SUM(Q194+Q197)</f>
        <v>3829</v>
      </c>
      <c r="R198" s="256">
        <f t="shared" ref="R198:X198" si="8">SUM(R194+R197)</f>
        <v>2378</v>
      </c>
      <c r="S198" s="256">
        <f t="shared" si="8"/>
        <v>1451</v>
      </c>
      <c r="T198" s="256"/>
      <c r="U198" s="256">
        <f t="shared" si="8"/>
        <v>3494</v>
      </c>
      <c r="V198" s="256"/>
      <c r="W198" s="256">
        <f t="shared" si="8"/>
        <v>0</v>
      </c>
      <c r="X198" s="256">
        <f t="shared" si="8"/>
        <v>335</v>
      </c>
      <c r="Y198" s="256"/>
      <c r="Z198" s="256"/>
    </row>
    <row r="199" spans="2:26" s="178" customFormat="1" ht="18.600000000000001" customHeight="1">
      <c r="B199" s="261"/>
      <c r="C199" s="261"/>
      <c r="E199" s="431" t="s">
        <v>612</v>
      </c>
      <c r="F199" s="431"/>
      <c r="G199" s="431"/>
      <c r="H199" s="262"/>
      <c r="I199" s="263">
        <f>SUM(I88+I198)</f>
        <v>166</v>
      </c>
      <c r="J199" s="263"/>
      <c r="L199" s="264"/>
      <c r="M199" s="264"/>
      <c r="N199" s="264"/>
      <c r="P199" s="263"/>
      <c r="Q199" s="261">
        <f>SUM(Q88+Q198)</f>
        <v>5211</v>
      </c>
      <c r="R199" s="261">
        <f t="shared" ref="R199:X199" si="9">SUM(R88+R198)</f>
        <v>3272</v>
      </c>
      <c r="S199" s="261">
        <f t="shared" si="9"/>
        <v>1939</v>
      </c>
      <c r="T199" s="261"/>
      <c r="U199" s="261">
        <f t="shared" si="9"/>
        <v>4486</v>
      </c>
      <c r="V199" s="261"/>
      <c r="W199" s="261">
        <f t="shared" si="9"/>
        <v>0</v>
      </c>
      <c r="X199" s="261">
        <f t="shared" si="9"/>
        <v>725</v>
      </c>
      <c r="Y199" s="261"/>
      <c r="Z199" s="261"/>
    </row>
    <row r="200" spans="2:26" s="266" customFormat="1" ht="15.6" customHeight="1">
      <c r="B200" s="265"/>
      <c r="C200" s="265"/>
      <c r="E200" s="432" t="s">
        <v>613</v>
      </c>
      <c r="F200" s="432"/>
      <c r="G200" s="432"/>
      <c r="H200" s="267"/>
      <c r="I200" s="268">
        <f>SUM(I25+I199)</f>
        <v>173</v>
      </c>
      <c r="J200" s="268"/>
      <c r="L200" s="269"/>
      <c r="M200" s="269"/>
      <c r="N200" s="269"/>
      <c r="P200" s="268"/>
      <c r="Q200" s="265">
        <f>SUM(Q25+Q199)</f>
        <v>5382</v>
      </c>
      <c r="R200" s="265">
        <f t="shared" ref="R200:X200" si="10">SUM(R25+R199)</f>
        <v>3376</v>
      </c>
      <c r="S200" s="265">
        <f t="shared" si="10"/>
        <v>2006</v>
      </c>
      <c r="T200" s="265"/>
      <c r="U200" s="265">
        <f t="shared" si="10"/>
        <v>4618</v>
      </c>
      <c r="V200" s="265"/>
      <c r="W200" s="265">
        <f t="shared" si="10"/>
        <v>0</v>
      </c>
      <c r="X200" s="265">
        <f t="shared" si="10"/>
        <v>764</v>
      </c>
      <c r="Y200" s="265"/>
      <c r="Z200" s="265"/>
    </row>
    <row r="201" spans="2:26" ht="26.4" customHeight="1">
      <c r="B201" s="424">
        <v>4</v>
      </c>
      <c r="C201" s="424"/>
      <c r="E201" s="425" t="s">
        <v>142</v>
      </c>
      <c r="F201" s="425"/>
      <c r="G201" s="425"/>
      <c r="H201" s="425"/>
      <c r="I201" s="242" t="s">
        <v>170</v>
      </c>
      <c r="J201" s="242" t="s">
        <v>218</v>
      </c>
      <c r="L201" s="426" t="s">
        <v>96</v>
      </c>
      <c r="M201" s="426"/>
      <c r="N201" s="426"/>
      <c r="P201" s="242" t="s">
        <v>140</v>
      </c>
      <c r="Q201" s="243">
        <v>26</v>
      </c>
      <c r="R201" s="243">
        <v>12</v>
      </c>
      <c r="S201" s="424">
        <v>14</v>
      </c>
      <c r="T201" s="424"/>
      <c r="U201" s="424">
        <v>15</v>
      </c>
      <c r="V201" s="424"/>
      <c r="W201" s="424"/>
      <c r="X201" s="424">
        <v>11</v>
      </c>
      <c r="Y201" s="424"/>
      <c r="Z201" s="424"/>
    </row>
    <row r="202" spans="2:26" ht="14.4" customHeight="1">
      <c r="B202" s="424">
        <v>5</v>
      </c>
      <c r="C202" s="424"/>
      <c r="E202" s="426" t="s">
        <v>143</v>
      </c>
      <c r="F202" s="426"/>
      <c r="G202" s="426"/>
      <c r="H202" s="426"/>
      <c r="I202" s="242" t="s">
        <v>219</v>
      </c>
      <c r="J202" s="242" t="s">
        <v>220</v>
      </c>
      <c r="L202" s="426" t="s">
        <v>96</v>
      </c>
      <c r="M202" s="426"/>
      <c r="N202" s="426"/>
      <c r="P202" s="242" t="s">
        <v>140</v>
      </c>
      <c r="Q202" s="243">
        <v>3</v>
      </c>
      <c r="R202" s="243">
        <v>2</v>
      </c>
      <c r="S202" s="424">
        <v>1</v>
      </c>
      <c r="T202" s="424"/>
      <c r="U202" s="424">
        <v>3</v>
      </c>
      <c r="V202" s="424"/>
      <c r="W202" s="424"/>
      <c r="X202" s="424">
        <v>0</v>
      </c>
      <c r="Y202" s="424"/>
      <c r="Z202" s="424"/>
    </row>
    <row r="203" spans="2:26" ht="14.4" customHeight="1">
      <c r="B203" s="424">
        <v>14</v>
      </c>
      <c r="C203" s="424"/>
      <c r="E203" s="426" t="s">
        <v>172</v>
      </c>
      <c r="F203" s="426"/>
      <c r="G203" s="426"/>
      <c r="H203" s="426"/>
      <c r="I203" s="242" t="s">
        <v>221</v>
      </c>
      <c r="J203" s="242" t="s">
        <v>214</v>
      </c>
      <c r="L203" s="426" t="s">
        <v>96</v>
      </c>
      <c r="M203" s="426"/>
      <c r="N203" s="426"/>
      <c r="P203" s="242" t="s">
        <v>140</v>
      </c>
      <c r="Q203" s="243">
        <v>22</v>
      </c>
      <c r="R203" s="243">
        <v>19</v>
      </c>
      <c r="S203" s="424">
        <v>3</v>
      </c>
      <c r="T203" s="424"/>
      <c r="U203" s="424">
        <v>22</v>
      </c>
      <c r="V203" s="424"/>
      <c r="W203" s="424"/>
      <c r="X203" s="424">
        <v>0</v>
      </c>
      <c r="Y203" s="424"/>
      <c r="Z203" s="424"/>
    </row>
    <row r="204" spans="2:26" ht="14.4" customHeight="1">
      <c r="B204" s="424">
        <v>17</v>
      </c>
      <c r="C204" s="424"/>
      <c r="E204" s="426" t="s">
        <v>143</v>
      </c>
      <c r="F204" s="426"/>
      <c r="G204" s="426"/>
      <c r="H204" s="426"/>
      <c r="I204" s="242" t="s">
        <v>222</v>
      </c>
      <c r="J204" s="242" t="s">
        <v>223</v>
      </c>
      <c r="L204" s="426" t="s">
        <v>96</v>
      </c>
      <c r="M204" s="426"/>
      <c r="N204" s="426"/>
      <c r="P204" s="242" t="s">
        <v>140</v>
      </c>
      <c r="Q204" s="243">
        <v>10</v>
      </c>
      <c r="R204" s="243">
        <v>7</v>
      </c>
      <c r="S204" s="424">
        <v>3</v>
      </c>
      <c r="T204" s="424"/>
      <c r="U204" s="424">
        <v>10</v>
      </c>
      <c r="V204" s="424"/>
      <c r="W204" s="424"/>
      <c r="X204" s="424">
        <v>0</v>
      </c>
      <c r="Y204" s="424"/>
      <c r="Z204" s="424"/>
    </row>
    <row r="205" spans="2:26" ht="14.4" customHeight="1">
      <c r="B205" s="424">
        <v>27</v>
      </c>
      <c r="C205" s="424"/>
      <c r="E205" s="426" t="s">
        <v>143</v>
      </c>
      <c r="F205" s="426"/>
      <c r="G205" s="426"/>
      <c r="H205" s="426"/>
      <c r="I205" s="242" t="s">
        <v>285</v>
      </c>
      <c r="J205" s="242" t="s">
        <v>316</v>
      </c>
      <c r="L205" s="426" t="s">
        <v>96</v>
      </c>
      <c r="M205" s="426"/>
      <c r="N205" s="426"/>
      <c r="P205" s="242" t="s">
        <v>140</v>
      </c>
      <c r="Q205" s="243">
        <v>15</v>
      </c>
      <c r="R205" s="243">
        <v>6</v>
      </c>
      <c r="S205" s="424">
        <v>9</v>
      </c>
      <c r="T205" s="424"/>
      <c r="U205" s="424">
        <v>15</v>
      </c>
      <c r="V205" s="424"/>
      <c r="W205" s="424"/>
      <c r="X205" s="424">
        <v>0</v>
      </c>
      <c r="Y205" s="424"/>
      <c r="Z205" s="424"/>
    </row>
    <row r="206" spans="2:26" ht="30.6" customHeight="1">
      <c r="B206" s="424">
        <v>30</v>
      </c>
      <c r="C206" s="424"/>
      <c r="E206" s="425" t="s">
        <v>142</v>
      </c>
      <c r="F206" s="425"/>
      <c r="G206" s="425"/>
      <c r="H206" s="425"/>
      <c r="I206" s="242" t="s">
        <v>228</v>
      </c>
      <c r="J206" s="242" t="s">
        <v>334</v>
      </c>
      <c r="L206" s="426" t="s">
        <v>96</v>
      </c>
      <c r="M206" s="426"/>
      <c r="N206" s="426"/>
      <c r="P206" s="242" t="s">
        <v>140</v>
      </c>
      <c r="Q206" s="243">
        <v>23</v>
      </c>
      <c r="R206" s="243">
        <v>10</v>
      </c>
      <c r="S206" s="424">
        <v>13</v>
      </c>
      <c r="T206" s="424"/>
      <c r="U206" s="424">
        <v>15</v>
      </c>
      <c r="V206" s="424"/>
      <c r="W206" s="424"/>
      <c r="X206" s="424">
        <v>8</v>
      </c>
      <c r="Y206" s="424"/>
      <c r="Z206" s="424"/>
    </row>
    <row r="207" spans="2:26" ht="25.95" customHeight="1">
      <c r="B207" s="424">
        <v>40</v>
      </c>
      <c r="C207" s="424"/>
      <c r="E207" s="425" t="s">
        <v>303</v>
      </c>
      <c r="F207" s="425"/>
      <c r="G207" s="425"/>
      <c r="H207" s="425"/>
      <c r="I207" s="242" t="s">
        <v>305</v>
      </c>
      <c r="J207" s="242" t="s">
        <v>335</v>
      </c>
      <c r="L207" s="426" t="s">
        <v>96</v>
      </c>
      <c r="M207" s="426"/>
      <c r="N207" s="426"/>
      <c r="P207" s="242" t="s">
        <v>140</v>
      </c>
      <c r="Q207" s="243">
        <v>16</v>
      </c>
      <c r="R207" s="243">
        <v>5</v>
      </c>
      <c r="S207" s="424">
        <v>11</v>
      </c>
      <c r="T207" s="424"/>
      <c r="U207" s="424">
        <v>16</v>
      </c>
      <c r="V207" s="424"/>
      <c r="W207" s="424"/>
      <c r="X207" s="424">
        <v>0</v>
      </c>
      <c r="Y207" s="424"/>
      <c r="Z207" s="424"/>
    </row>
    <row r="208" spans="2:26" ht="14.4" customHeight="1">
      <c r="B208" s="424">
        <v>54</v>
      </c>
      <c r="C208" s="424"/>
      <c r="E208" s="426" t="s">
        <v>143</v>
      </c>
      <c r="F208" s="426"/>
      <c r="G208" s="426"/>
      <c r="H208" s="426"/>
      <c r="I208" s="242" t="s">
        <v>287</v>
      </c>
      <c r="J208" s="242" t="s">
        <v>329</v>
      </c>
      <c r="L208" s="426" t="s">
        <v>96</v>
      </c>
      <c r="M208" s="426"/>
      <c r="N208" s="426"/>
      <c r="P208" s="242" t="s">
        <v>140</v>
      </c>
      <c r="Q208" s="243">
        <v>8</v>
      </c>
      <c r="R208" s="243">
        <v>2</v>
      </c>
      <c r="S208" s="424">
        <v>6</v>
      </c>
      <c r="T208" s="424"/>
      <c r="U208" s="424">
        <v>8</v>
      </c>
      <c r="V208" s="424"/>
      <c r="W208" s="424"/>
      <c r="X208" s="424">
        <v>0</v>
      </c>
      <c r="Y208" s="424"/>
      <c r="Z208" s="424"/>
    </row>
    <row r="209" spans="2:26" ht="26.4" customHeight="1">
      <c r="B209" s="424">
        <v>85</v>
      </c>
      <c r="C209" s="424"/>
      <c r="E209" s="425" t="s">
        <v>142</v>
      </c>
      <c r="F209" s="425"/>
      <c r="G209" s="425"/>
      <c r="H209" s="425"/>
      <c r="I209" s="242" t="s">
        <v>362</v>
      </c>
      <c r="J209" s="242" t="s">
        <v>439</v>
      </c>
      <c r="L209" s="426" t="s">
        <v>96</v>
      </c>
      <c r="M209" s="426"/>
      <c r="N209" s="426"/>
      <c r="P209" s="242" t="s">
        <v>140</v>
      </c>
      <c r="Q209" s="243">
        <v>30</v>
      </c>
      <c r="R209" s="243">
        <v>13</v>
      </c>
      <c r="S209" s="424">
        <v>17</v>
      </c>
      <c r="T209" s="424"/>
      <c r="U209" s="424">
        <v>24</v>
      </c>
      <c r="V209" s="424"/>
      <c r="W209" s="424"/>
      <c r="X209" s="424">
        <v>6</v>
      </c>
      <c r="Y209" s="424"/>
      <c r="Z209" s="424"/>
    </row>
    <row r="210" spans="2:26" ht="25.2" customHeight="1">
      <c r="B210" s="424">
        <v>89</v>
      </c>
      <c r="C210" s="424"/>
      <c r="E210" s="425" t="s">
        <v>142</v>
      </c>
      <c r="F210" s="425"/>
      <c r="G210" s="425"/>
      <c r="H210" s="425"/>
      <c r="I210" s="242" t="s">
        <v>247</v>
      </c>
      <c r="J210" s="242" t="s">
        <v>473</v>
      </c>
      <c r="L210" s="426" t="s">
        <v>96</v>
      </c>
      <c r="M210" s="426"/>
      <c r="N210" s="426"/>
      <c r="P210" s="242" t="s">
        <v>140</v>
      </c>
      <c r="Q210" s="243">
        <v>31</v>
      </c>
      <c r="R210" s="243">
        <v>20</v>
      </c>
      <c r="S210" s="424">
        <v>11</v>
      </c>
      <c r="T210" s="424"/>
      <c r="U210" s="424">
        <v>21</v>
      </c>
      <c r="V210" s="424"/>
      <c r="W210" s="424"/>
      <c r="X210" s="424">
        <v>10</v>
      </c>
      <c r="Y210" s="424"/>
      <c r="Z210" s="424"/>
    </row>
    <row r="211" spans="2:26" ht="14.4" customHeight="1">
      <c r="B211" s="424">
        <v>90</v>
      </c>
      <c r="C211" s="424"/>
      <c r="E211" s="426" t="s">
        <v>172</v>
      </c>
      <c r="F211" s="426"/>
      <c r="G211" s="426"/>
      <c r="H211" s="426"/>
      <c r="I211" s="242" t="s">
        <v>263</v>
      </c>
      <c r="J211" s="242" t="s">
        <v>473</v>
      </c>
      <c r="L211" s="426" t="s">
        <v>96</v>
      </c>
      <c r="M211" s="426"/>
      <c r="N211" s="426"/>
      <c r="P211" s="242" t="s">
        <v>140</v>
      </c>
      <c r="Q211" s="243">
        <v>18</v>
      </c>
      <c r="R211" s="243">
        <v>17</v>
      </c>
      <c r="S211" s="424">
        <v>1</v>
      </c>
      <c r="T211" s="424"/>
      <c r="U211" s="424">
        <v>18</v>
      </c>
      <c r="V211" s="424"/>
      <c r="W211" s="424"/>
      <c r="X211" s="424">
        <v>0</v>
      </c>
      <c r="Y211" s="424"/>
      <c r="Z211" s="424"/>
    </row>
    <row r="212" spans="2:26" ht="27.6" customHeight="1">
      <c r="B212" s="424">
        <v>100</v>
      </c>
      <c r="C212" s="424"/>
      <c r="E212" s="425" t="s">
        <v>142</v>
      </c>
      <c r="F212" s="425"/>
      <c r="G212" s="425"/>
      <c r="H212" s="425"/>
      <c r="I212" s="242" t="s">
        <v>364</v>
      </c>
      <c r="J212" s="242" t="s">
        <v>468</v>
      </c>
      <c r="L212" s="426" t="s">
        <v>96</v>
      </c>
      <c r="M212" s="426"/>
      <c r="N212" s="426"/>
      <c r="P212" s="242" t="s">
        <v>140</v>
      </c>
      <c r="Q212" s="243">
        <v>31</v>
      </c>
      <c r="R212" s="243">
        <v>16</v>
      </c>
      <c r="S212" s="424">
        <v>15</v>
      </c>
      <c r="T212" s="424"/>
      <c r="U212" s="424">
        <v>18</v>
      </c>
      <c r="V212" s="424"/>
      <c r="W212" s="424"/>
      <c r="X212" s="424">
        <v>13</v>
      </c>
      <c r="Y212" s="424"/>
      <c r="Z212" s="424"/>
    </row>
    <row r="213" spans="2:26" ht="19.95" customHeight="1">
      <c r="B213" s="424">
        <v>103</v>
      </c>
      <c r="C213" s="424"/>
      <c r="E213" s="426" t="s">
        <v>143</v>
      </c>
      <c r="F213" s="426"/>
      <c r="G213" s="426"/>
      <c r="H213" s="426"/>
      <c r="I213" s="242" t="s">
        <v>408</v>
      </c>
      <c r="J213" s="242" t="s">
        <v>440</v>
      </c>
      <c r="L213" s="426" t="s">
        <v>96</v>
      </c>
      <c r="M213" s="426"/>
      <c r="N213" s="426"/>
      <c r="P213" s="242" t="s">
        <v>140</v>
      </c>
      <c r="Q213" s="243">
        <v>4</v>
      </c>
      <c r="R213" s="243">
        <v>1</v>
      </c>
      <c r="S213" s="424">
        <v>3</v>
      </c>
      <c r="T213" s="424"/>
      <c r="U213" s="424">
        <v>3</v>
      </c>
      <c r="V213" s="424"/>
      <c r="W213" s="424"/>
      <c r="X213" s="424">
        <v>1</v>
      </c>
      <c r="Y213" s="424"/>
      <c r="Z213" s="424"/>
    </row>
    <row r="214" spans="2:26" ht="27.6" customHeight="1">
      <c r="B214" s="424">
        <v>112</v>
      </c>
      <c r="C214" s="424"/>
      <c r="E214" s="425" t="s">
        <v>293</v>
      </c>
      <c r="F214" s="425"/>
      <c r="G214" s="425"/>
      <c r="H214" s="425"/>
      <c r="I214" s="242" t="s">
        <v>416</v>
      </c>
      <c r="J214" s="242" t="s">
        <v>474</v>
      </c>
      <c r="L214" s="426" t="s">
        <v>96</v>
      </c>
      <c r="M214" s="426"/>
      <c r="N214" s="426"/>
      <c r="P214" s="242" t="s">
        <v>140</v>
      </c>
      <c r="Q214" s="243">
        <v>61</v>
      </c>
      <c r="R214" s="243">
        <v>39</v>
      </c>
      <c r="S214" s="424">
        <v>22</v>
      </c>
      <c r="T214" s="424"/>
      <c r="U214" s="424">
        <v>45</v>
      </c>
      <c r="V214" s="424"/>
      <c r="W214" s="424"/>
      <c r="X214" s="424">
        <v>16</v>
      </c>
      <c r="Y214" s="424"/>
      <c r="Z214" s="424"/>
    </row>
    <row r="215" spans="2:26" ht="28.95" customHeight="1">
      <c r="B215" s="424">
        <v>124</v>
      </c>
      <c r="C215" s="424"/>
      <c r="E215" s="425" t="s">
        <v>293</v>
      </c>
      <c r="F215" s="425"/>
      <c r="G215" s="425"/>
      <c r="H215" s="425"/>
      <c r="I215" s="242" t="s">
        <v>417</v>
      </c>
      <c r="J215" s="242" t="s">
        <v>470</v>
      </c>
      <c r="L215" s="426" t="s">
        <v>96</v>
      </c>
      <c r="M215" s="426"/>
      <c r="N215" s="426"/>
      <c r="P215" s="242" t="s">
        <v>140</v>
      </c>
      <c r="Q215" s="243">
        <v>60</v>
      </c>
      <c r="R215" s="243">
        <v>44</v>
      </c>
      <c r="S215" s="424">
        <v>16</v>
      </c>
      <c r="T215" s="424"/>
      <c r="U215" s="424">
        <v>50</v>
      </c>
      <c r="V215" s="424"/>
      <c r="W215" s="424"/>
      <c r="X215" s="424">
        <v>10</v>
      </c>
      <c r="Y215" s="424"/>
      <c r="Z215" s="424"/>
    </row>
    <row r="216" spans="2:26" ht="31.2" customHeight="1">
      <c r="B216" s="424">
        <v>128</v>
      </c>
      <c r="C216" s="424"/>
      <c r="E216" s="425" t="s">
        <v>142</v>
      </c>
      <c r="F216" s="425"/>
      <c r="G216" s="425"/>
      <c r="H216" s="425"/>
      <c r="I216" s="242" t="s">
        <v>367</v>
      </c>
      <c r="J216" s="242" t="s">
        <v>454</v>
      </c>
      <c r="L216" s="426" t="s">
        <v>96</v>
      </c>
      <c r="M216" s="426"/>
      <c r="N216" s="426"/>
      <c r="P216" s="242" t="s">
        <v>140</v>
      </c>
      <c r="Q216" s="243">
        <v>34</v>
      </c>
      <c r="R216" s="243">
        <v>20</v>
      </c>
      <c r="S216" s="424">
        <v>14</v>
      </c>
      <c r="T216" s="424"/>
      <c r="U216" s="424">
        <v>20</v>
      </c>
      <c r="V216" s="424"/>
      <c r="W216" s="424"/>
      <c r="X216" s="424">
        <v>14</v>
      </c>
      <c r="Y216" s="424"/>
      <c r="Z216" s="424"/>
    </row>
    <row r="217" spans="2:26" ht="27" customHeight="1">
      <c r="B217" s="424">
        <v>138</v>
      </c>
      <c r="C217" s="424"/>
      <c r="E217" s="425" t="s">
        <v>142</v>
      </c>
      <c r="F217" s="425"/>
      <c r="G217" s="425"/>
      <c r="H217" s="425"/>
      <c r="I217" s="242" t="s">
        <v>368</v>
      </c>
      <c r="J217" s="242" t="s">
        <v>475</v>
      </c>
      <c r="L217" s="426" t="s">
        <v>96</v>
      </c>
      <c r="M217" s="426"/>
      <c r="N217" s="426"/>
      <c r="P217" s="242" t="s">
        <v>140</v>
      </c>
      <c r="Q217" s="243">
        <v>29</v>
      </c>
      <c r="R217" s="243">
        <v>14</v>
      </c>
      <c r="S217" s="424">
        <v>15</v>
      </c>
      <c r="T217" s="424"/>
      <c r="U217" s="424">
        <v>27</v>
      </c>
      <c r="V217" s="424"/>
      <c r="W217" s="424"/>
      <c r="X217" s="424">
        <v>2</v>
      </c>
      <c r="Y217" s="424"/>
      <c r="Z217" s="424"/>
    </row>
    <row r="218" spans="2:26" ht="14.4" customHeight="1">
      <c r="B218" s="424">
        <v>152</v>
      </c>
      <c r="C218" s="424"/>
      <c r="E218" s="426" t="s">
        <v>143</v>
      </c>
      <c r="F218" s="426"/>
      <c r="G218" s="426"/>
      <c r="H218" s="426"/>
      <c r="I218" s="242" t="s">
        <v>614</v>
      </c>
      <c r="J218" s="242" t="s">
        <v>615</v>
      </c>
      <c r="L218" s="426" t="s">
        <v>96</v>
      </c>
      <c r="M218" s="426"/>
      <c r="N218" s="426"/>
      <c r="P218" s="242" t="s">
        <v>140</v>
      </c>
      <c r="Q218" s="243">
        <v>10</v>
      </c>
      <c r="R218" s="243">
        <v>3</v>
      </c>
      <c r="S218" s="424">
        <v>7</v>
      </c>
      <c r="T218" s="424"/>
      <c r="U218" s="424">
        <v>10</v>
      </c>
      <c r="V218" s="424"/>
      <c r="W218" s="424"/>
      <c r="X218" s="424">
        <v>0</v>
      </c>
      <c r="Y218" s="424"/>
      <c r="Z218" s="424"/>
    </row>
    <row r="219" spans="2:26" ht="14.4" customHeight="1">
      <c r="B219" s="424">
        <v>153</v>
      </c>
      <c r="C219" s="424"/>
      <c r="E219" s="426" t="s">
        <v>143</v>
      </c>
      <c r="F219" s="426"/>
      <c r="G219" s="426"/>
      <c r="H219" s="426"/>
      <c r="I219" s="242" t="s">
        <v>616</v>
      </c>
      <c r="J219" s="242" t="s">
        <v>615</v>
      </c>
      <c r="L219" s="426" t="s">
        <v>96</v>
      </c>
      <c r="M219" s="426"/>
      <c r="N219" s="426"/>
      <c r="P219" s="242" t="s">
        <v>140</v>
      </c>
      <c r="Q219" s="243">
        <v>8</v>
      </c>
      <c r="R219" s="243">
        <v>4</v>
      </c>
      <c r="S219" s="424">
        <v>4</v>
      </c>
      <c r="T219" s="424"/>
      <c r="U219" s="424">
        <v>8</v>
      </c>
      <c r="V219" s="424"/>
      <c r="W219" s="424"/>
      <c r="X219" s="424">
        <v>0</v>
      </c>
      <c r="Y219" s="424"/>
      <c r="Z219" s="424"/>
    </row>
    <row r="220" spans="2:26" ht="14.4" customHeight="1">
      <c r="B220" s="424">
        <v>215</v>
      </c>
      <c r="C220" s="424"/>
      <c r="E220" s="426" t="s">
        <v>143</v>
      </c>
      <c r="F220" s="426"/>
      <c r="G220" s="426"/>
      <c r="H220" s="426"/>
      <c r="I220" s="242" t="s">
        <v>617</v>
      </c>
      <c r="J220" s="242" t="s">
        <v>572</v>
      </c>
      <c r="L220" s="426" t="s">
        <v>96</v>
      </c>
      <c r="M220" s="426"/>
      <c r="N220" s="426"/>
      <c r="P220" s="242" t="s">
        <v>140</v>
      </c>
      <c r="Q220" s="243">
        <v>1</v>
      </c>
      <c r="R220" s="243">
        <v>1</v>
      </c>
      <c r="S220" s="424">
        <v>0</v>
      </c>
      <c r="T220" s="424"/>
      <c r="U220" s="424">
        <v>1</v>
      </c>
      <c r="V220" s="424"/>
      <c r="W220" s="424"/>
      <c r="X220" s="424">
        <v>0</v>
      </c>
      <c r="Y220" s="424"/>
      <c r="Z220" s="424"/>
    </row>
    <row r="221" spans="2:26" ht="26.4" customHeight="1">
      <c r="B221" s="424">
        <v>220</v>
      </c>
      <c r="C221" s="424"/>
      <c r="E221" s="425" t="s">
        <v>142</v>
      </c>
      <c r="F221" s="425"/>
      <c r="G221" s="425"/>
      <c r="H221" s="425"/>
      <c r="I221" s="242" t="s">
        <v>618</v>
      </c>
      <c r="J221" s="242" t="s">
        <v>576</v>
      </c>
      <c r="L221" s="426" t="s">
        <v>96</v>
      </c>
      <c r="M221" s="426"/>
      <c r="N221" s="426"/>
      <c r="P221" s="242" t="s">
        <v>140</v>
      </c>
      <c r="Q221" s="243">
        <v>30</v>
      </c>
      <c r="R221" s="243">
        <v>17</v>
      </c>
      <c r="S221" s="424">
        <v>13</v>
      </c>
      <c r="T221" s="424"/>
      <c r="U221" s="424">
        <v>8</v>
      </c>
      <c r="V221" s="424"/>
      <c r="W221" s="424"/>
      <c r="X221" s="424">
        <v>22</v>
      </c>
      <c r="Y221" s="424"/>
      <c r="Z221" s="424"/>
    </row>
    <row r="222" spans="2:26" ht="29.4" customHeight="1">
      <c r="B222" s="424">
        <v>226</v>
      </c>
      <c r="C222" s="424"/>
      <c r="E222" s="425" t="s">
        <v>142</v>
      </c>
      <c r="F222" s="425"/>
      <c r="G222" s="425"/>
      <c r="H222" s="425"/>
      <c r="I222" s="242" t="s">
        <v>619</v>
      </c>
      <c r="J222" s="242" t="s">
        <v>508</v>
      </c>
      <c r="L222" s="426" t="s">
        <v>96</v>
      </c>
      <c r="M222" s="426"/>
      <c r="N222" s="426"/>
      <c r="P222" s="242" t="s">
        <v>140</v>
      </c>
      <c r="Q222" s="243">
        <v>32</v>
      </c>
      <c r="R222" s="243">
        <v>13</v>
      </c>
      <c r="S222" s="424">
        <v>19</v>
      </c>
      <c r="T222" s="424"/>
      <c r="U222" s="424">
        <v>11</v>
      </c>
      <c r="V222" s="424"/>
      <c r="W222" s="424"/>
      <c r="X222" s="424">
        <v>21</v>
      </c>
      <c r="Y222" s="424"/>
      <c r="Z222" s="424"/>
    </row>
    <row r="223" spans="2:26" s="231" customFormat="1" ht="16.2" customHeight="1">
      <c r="B223" s="232"/>
      <c r="C223" s="232"/>
      <c r="E223" s="427" t="s">
        <v>164</v>
      </c>
      <c r="F223" s="427"/>
      <c r="G223" s="427"/>
      <c r="H223" s="252"/>
      <c r="I223" s="253">
        <f>COUNTA(I201:I222)</f>
        <v>22</v>
      </c>
      <c r="J223" s="253"/>
      <c r="L223" s="254"/>
      <c r="M223" s="254"/>
      <c r="N223" s="254"/>
      <c r="P223" s="253"/>
      <c r="Q223" s="232">
        <f>SUM(Q201:Q222)</f>
        <v>502</v>
      </c>
      <c r="R223" s="232">
        <f t="shared" ref="R223:X223" si="11">SUM(R201:R222)</f>
        <v>285</v>
      </c>
      <c r="S223" s="255">
        <f t="shared" si="11"/>
        <v>217</v>
      </c>
      <c r="T223" s="255"/>
      <c r="U223" s="255">
        <f t="shared" si="11"/>
        <v>368</v>
      </c>
      <c r="V223" s="255"/>
      <c r="W223" s="255">
        <f t="shared" si="11"/>
        <v>0</v>
      </c>
      <c r="X223" s="255">
        <f t="shared" si="11"/>
        <v>134</v>
      </c>
      <c r="Y223" s="255"/>
      <c r="Z223" s="232"/>
    </row>
    <row r="224" spans="2:26" ht="31.2" customHeight="1">
      <c r="B224" s="424">
        <v>3</v>
      </c>
      <c r="C224" s="424"/>
      <c r="E224" s="425" t="s">
        <v>142</v>
      </c>
      <c r="F224" s="425"/>
      <c r="G224" s="425"/>
      <c r="H224" s="425"/>
      <c r="I224" s="242" t="s">
        <v>171</v>
      </c>
      <c r="J224" s="242" t="s">
        <v>224</v>
      </c>
      <c r="L224" s="426" t="s">
        <v>96</v>
      </c>
      <c r="M224" s="426"/>
      <c r="N224" s="426"/>
      <c r="P224" s="242" t="s">
        <v>141</v>
      </c>
      <c r="Q224" s="243">
        <v>28</v>
      </c>
      <c r="R224" s="243">
        <v>12</v>
      </c>
      <c r="S224" s="424">
        <v>16</v>
      </c>
      <c r="T224" s="424"/>
      <c r="U224" s="424">
        <v>22</v>
      </c>
      <c r="V224" s="424"/>
      <c r="W224" s="424"/>
      <c r="X224" s="424">
        <v>6</v>
      </c>
      <c r="Y224" s="424"/>
      <c r="Z224" s="424"/>
    </row>
    <row r="225" spans="2:26" ht="30.6" customHeight="1">
      <c r="B225" s="424">
        <v>7</v>
      </c>
      <c r="C225" s="424"/>
      <c r="E225" s="425" t="s">
        <v>142</v>
      </c>
      <c r="F225" s="425"/>
      <c r="G225" s="425"/>
      <c r="H225" s="425"/>
      <c r="I225" s="242" t="s">
        <v>188</v>
      </c>
      <c r="J225" s="242" t="s">
        <v>196</v>
      </c>
      <c r="L225" s="426" t="s">
        <v>96</v>
      </c>
      <c r="M225" s="426"/>
      <c r="N225" s="426"/>
      <c r="P225" s="242" t="s">
        <v>141</v>
      </c>
      <c r="Q225" s="243">
        <v>31</v>
      </c>
      <c r="R225" s="243">
        <v>14</v>
      </c>
      <c r="S225" s="424">
        <v>17</v>
      </c>
      <c r="T225" s="424"/>
      <c r="U225" s="424">
        <v>21</v>
      </c>
      <c r="V225" s="424"/>
      <c r="W225" s="424"/>
      <c r="X225" s="424">
        <v>10</v>
      </c>
      <c r="Y225" s="424"/>
      <c r="Z225" s="424"/>
    </row>
    <row r="226" spans="2:26" ht="14.4" customHeight="1">
      <c r="B226" s="424">
        <v>9</v>
      </c>
      <c r="C226" s="424"/>
      <c r="E226" s="426" t="s">
        <v>143</v>
      </c>
      <c r="F226" s="426"/>
      <c r="G226" s="426"/>
      <c r="H226" s="426"/>
      <c r="I226" s="242" t="s">
        <v>225</v>
      </c>
      <c r="J226" s="242" t="s">
        <v>216</v>
      </c>
      <c r="L226" s="426" t="s">
        <v>96</v>
      </c>
      <c r="M226" s="426"/>
      <c r="N226" s="426"/>
      <c r="P226" s="242" t="s">
        <v>141</v>
      </c>
      <c r="Q226" s="243">
        <v>20</v>
      </c>
      <c r="R226" s="243">
        <v>6</v>
      </c>
      <c r="S226" s="424">
        <v>14</v>
      </c>
      <c r="T226" s="424"/>
      <c r="U226" s="424">
        <v>20</v>
      </c>
      <c r="V226" s="424"/>
      <c r="W226" s="424"/>
      <c r="X226" s="424">
        <v>0</v>
      </c>
      <c r="Y226" s="424"/>
      <c r="Z226" s="424"/>
    </row>
    <row r="227" spans="2:26" ht="14.4" customHeight="1">
      <c r="B227" s="424">
        <v>18</v>
      </c>
      <c r="C227" s="424"/>
      <c r="E227" s="426" t="s">
        <v>143</v>
      </c>
      <c r="F227" s="426"/>
      <c r="G227" s="426"/>
      <c r="H227" s="426"/>
      <c r="I227" s="242" t="s">
        <v>226</v>
      </c>
      <c r="J227" s="242" t="s">
        <v>223</v>
      </c>
      <c r="L227" s="426" t="s">
        <v>96</v>
      </c>
      <c r="M227" s="426"/>
      <c r="N227" s="426"/>
      <c r="P227" s="242" t="s">
        <v>141</v>
      </c>
      <c r="Q227" s="243">
        <v>8</v>
      </c>
      <c r="R227" s="243">
        <v>1</v>
      </c>
      <c r="S227" s="424">
        <v>7</v>
      </c>
      <c r="T227" s="424"/>
      <c r="U227" s="424">
        <v>8</v>
      </c>
      <c r="V227" s="424"/>
      <c r="W227" s="424"/>
      <c r="X227" s="424">
        <v>0</v>
      </c>
      <c r="Y227" s="424"/>
      <c r="Z227" s="424"/>
    </row>
    <row r="228" spans="2:26" ht="14.4" customHeight="1">
      <c r="B228" s="424">
        <v>33</v>
      </c>
      <c r="C228" s="424"/>
      <c r="E228" s="426" t="s">
        <v>143</v>
      </c>
      <c r="F228" s="426"/>
      <c r="G228" s="426"/>
      <c r="H228" s="426"/>
      <c r="I228" s="242" t="s">
        <v>286</v>
      </c>
      <c r="J228" s="242" t="s">
        <v>336</v>
      </c>
      <c r="L228" s="426" t="s">
        <v>96</v>
      </c>
      <c r="M228" s="426"/>
      <c r="N228" s="426"/>
      <c r="P228" s="242" t="s">
        <v>141</v>
      </c>
      <c r="Q228" s="243">
        <v>7</v>
      </c>
      <c r="R228" s="243">
        <v>4</v>
      </c>
      <c r="S228" s="424">
        <v>3</v>
      </c>
      <c r="T228" s="424"/>
      <c r="U228" s="424">
        <v>7</v>
      </c>
      <c r="V228" s="424"/>
      <c r="W228" s="424"/>
      <c r="X228" s="424">
        <v>0</v>
      </c>
      <c r="Y228" s="424"/>
      <c r="Z228" s="424"/>
    </row>
    <row r="229" spans="2:26" ht="28.2" customHeight="1">
      <c r="B229" s="424">
        <v>34</v>
      </c>
      <c r="C229" s="424"/>
      <c r="E229" s="425" t="s">
        <v>303</v>
      </c>
      <c r="F229" s="425"/>
      <c r="G229" s="425"/>
      <c r="H229" s="425"/>
      <c r="I229" s="242" t="s">
        <v>304</v>
      </c>
      <c r="J229" s="242" t="s">
        <v>336</v>
      </c>
      <c r="L229" s="426" t="s">
        <v>96</v>
      </c>
      <c r="M229" s="426"/>
      <c r="N229" s="426"/>
      <c r="P229" s="242" t="s">
        <v>141</v>
      </c>
      <c r="Q229" s="243">
        <v>30</v>
      </c>
      <c r="R229" s="243">
        <v>11</v>
      </c>
      <c r="S229" s="424">
        <v>19</v>
      </c>
      <c r="T229" s="424"/>
      <c r="U229" s="424">
        <v>28</v>
      </c>
      <c r="V229" s="424"/>
      <c r="W229" s="424"/>
      <c r="X229" s="424">
        <v>2</v>
      </c>
      <c r="Y229" s="424"/>
      <c r="Z229" s="424"/>
    </row>
    <row r="230" spans="2:26" ht="28.2" customHeight="1">
      <c r="B230" s="424">
        <v>37</v>
      </c>
      <c r="C230" s="424"/>
      <c r="E230" s="425" t="s">
        <v>293</v>
      </c>
      <c r="F230" s="425"/>
      <c r="G230" s="425"/>
      <c r="H230" s="425"/>
      <c r="I230" s="242" t="s">
        <v>294</v>
      </c>
      <c r="J230" s="242" t="s">
        <v>324</v>
      </c>
      <c r="L230" s="426" t="s">
        <v>96</v>
      </c>
      <c r="M230" s="426"/>
      <c r="N230" s="426"/>
      <c r="P230" s="242" t="s">
        <v>141</v>
      </c>
      <c r="Q230" s="243">
        <v>58</v>
      </c>
      <c r="R230" s="243">
        <v>40</v>
      </c>
      <c r="S230" s="424">
        <v>18</v>
      </c>
      <c r="T230" s="424"/>
      <c r="U230" s="424">
        <v>55</v>
      </c>
      <c r="V230" s="424"/>
      <c r="W230" s="424"/>
      <c r="X230" s="424">
        <v>3</v>
      </c>
      <c r="Y230" s="424"/>
      <c r="Z230" s="424"/>
    </row>
    <row r="231" spans="2:26" ht="25.2" customHeight="1">
      <c r="B231" s="424">
        <v>64</v>
      </c>
      <c r="C231" s="424"/>
      <c r="E231" s="425" t="s">
        <v>142</v>
      </c>
      <c r="F231" s="425"/>
      <c r="G231" s="425"/>
      <c r="H231" s="425"/>
      <c r="I231" s="242" t="s">
        <v>337</v>
      </c>
      <c r="J231" s="242" t="s">
        <v>321</v>
      </c>
      <c r="L231" s="426" t="s">
        <v>96</v>
      </c>
      <c r="M231" s="426"/>
      <c r="N231" s="426"/>
      <c r="P231" s="242" t="s">
        <v>141</v>
      </c>
      <c r="Q231" s="243">
        <v>32</v>
      </c>
      <c r="R231" s="243">
        <v>12</v>
      </c>
      <c r="S231" s="424">
        <v>20</v>
      </c>
      <c r="T231" s="424"/>
      <c r="U231" s="424">
        <v>20</v>
      </c>
      <c r="V231" s="424"/>
      <c r="W231" s="424"/>
      <c r="X231" s="424">
        <v>12</v>
      </c>
      <c r="Y231" s="424"/>
      <c r="Z231" s="424"/>
    </row>
    <row r="232" spans="2:26" ht="24.6" customHeight="1">
      <c r="B232" s="424">
        <v>70</v>
      </c>
      <c r="C232" s="424"/>
      <c r="E232" s="425" t="s">
        <v>142</v>
      </c>
      <c r="F232" s="425"/>
      <c r="G232" s="425"/>
      <c r="H232" s="425"/>
      <c r="I232" s="242" t="s">
        <v>476</v>
      </c>
      <c r="J232" s="242" t="s">
        <v>443</v>
      </c>
      <c r="L232" s="426" t="s">
        <v>96</v>
      </c>
      <c r="M232" s="426"/>
      <c r="N232" s="426"/>
      <c r="P232" s="242" t="s">
        <v>141</v>
      </c>
      <c r="Q232" s="243">
        <v>29</v>
      </c>
      <c r="R232" s="243">
        <v>14</v>
      </c>
      <c r="S232" s="424">
        <v>15</v>
      </c>
      <c r="T232" s="424"/>
      <c r="U232" s="424">
        <v>18</v>
      </c>
      <c r="V232" s="424"/>
      <c r="W232" s="424"/>
      <c r="X232" s="424">
        <v>11</v>
      </c>
      <c r="Y232" s="424"/>
      <c r="Z232" s="424"/>
    </row>
    <row r="233" spans="2:26" ht="25.2" customHeight="1">
      <c r="B233" s="424">
        <v>75</v>
      </c>
      <c r="C233" s="424"/>
      <c r="E233" s="425" t="s">
        <v>142</v>
      </c>
      <c r="F233" s="425"/>
      <c r="G233" s="425"/>
      <c r="H233" s="425"/>
      <c r="I233" s="251" t="s">
        <v>477</v>
      </c>
      <c r="J233" s="242" t="s">
        <v>478</v>
      </c>
      <c r="L233" s="426" t="s">
        <v>96</v>
      </c>
      <c r="M233" s="426"/>
      <c r="N233" s="426"/>
      <c r="P233" s="242" t="s">
        <v>141</v>
      </c>
      <c r="Q233" s="243">
        <v>37</v>
      </c>
      <c r="R233" s="243">
        <v>13</v>
      </c>
      <c r="S233" s="424">
        <v>24</v>
      </c>
      <c r="T233" s="424"/>
      <c r="U233" s="424">
        <v>22</v>
      </c>
      <c r="V233" s="424"/>
      <c r="W233" s="424"/>
      <c r="X233" s="424">
        <v>15</v>
      </c>
      <c r="Y233" s="424"/>
      <c r="Z233" s="424"/>
    </row>
    <row r="234" spans="2:26" ht="14.4" customHeight="1">
      <c r="B234" s="424">
        <v>79</v>
      </c>
      <c r="C234" s="424"/>
      <c r="E234" s="426" t="s">
        <v>143</v>
      </c>
      <c r="F234" s="426"/>
      <c r="G234" s="426"/>
      <c r="H234" s="426"/>
      <c r="I234" s="242" t="s">
        <v>407</v>
      </c>
      <c r="J234" s="242" t="s">
        <v>446</v>
      </c>
      <c r="L234" s="426" t="s">
        <v>96</v>
      </c>
      <c r="M234" s="426"/>
      <c r="N234" s="426"/>
      <c r="P234" s="242" t="s">
        <v>141</v>
      </c>
      <c r="Q234" s="243">
        <v>3</v>
      </c>
      <c r="R234" s="243">
        <v>2</v>
      </c>
      <c r="S234" s="424">
        <v>1</v>
      </c>
      <c r="T234" s="424"/>
      <c r="U234" s="424">
        <v>3</v>
      </c>
      <c r="V234" s="424"/>
      <c r="W234" s="424"/>
      <c r="X234" s="424">
        <v>0</v>
      </c>
      <c r="Y234" s="424"/>
      <c r="Z234" s="424"/>
    </row>
    <row r="235" spans="2:26" ht="27.6" customHeight="1">
      <c r="B235" s="424">
        <v>83</v>
      </c>
      <c r="C235" s="424"/>
      <c r="E235" s="425" t="s">
        <v>293</v>
      </c>
      <c r="F235" s="425"/>
      <c r="G235" s="425"/>
      <c r="H235" s="425"/>
      <c r="I235" s="242" t="s">
        <v>295</v>
      </c>
      <c r="J235" s="242" t="s">
        <v>479</v>
      </c>
      <c r="L235" s="426" t="s">
        <v>96</v>
      </c>
      <c r="M235" s="426"/>
      <c r="N235" s="426"/>
      <c r="P235" s="242" t="s">
        <v>141</v>
      </c>
      <c r="Q235" s="243">
        <v>51</v>
      </c>
      <c r="R235" s="243">
        <v>36</v>
      </c>
      <c r="S235" s="424">
        <v>15</v>
      </c>
      <c r="T235" s="424"/>
      <c r="U235" s="424">
        <v>40</v>
      </c>
      <c r="V235" s="424"/>
      <c r="W235" s="424"/>
      <c r="X235" s="424">
        <v>11</v>
      </c>
      <c r="Y235" s="424"/>
      <c r="Z235" s="424"/>
    </row>
    <row r="236" spans="2:26" ht="24" customHeight="1">
      <c r="B236" s="424">
        <v>94</v>
      </c>
      <c r="C236" s="424"/>
      <c r="E236" s="425" t="s">
        <v>303</v>
      </c>
      <c r="F236" s="425"/>
      <c r="G236" s="425"/>
      <c r="H236" s="425"/>
      <c r="I236" s="242" t="s">
        <v>427</v>
      </c>
      <c r="J236" s="242" t="s">
        <v>480</v>
      </c>
      <c r="L236" s="426" t="s">
        <v>96</v>
      </c>
      <c r="M236" s="426"/>
      <c r="N236" s="426"/>
      <c r="P236" s="242" t="s">
        <v>141</v>
      </c>
      <c r="Q236" s="243">
        <v>12</v>
      </c>
      <c r="R236" s="243">
        <v>6</v>
      </c>
      <c r="S236" s="424">
        <v>6</v>
      </c>
      <c r="T236" s="424"/>
      <c r="U236" s="424">
        <v>12</v>
      </c>
      <c r="V236" s="424"/>
      <c r="W236" s="424"/>
      <c r="X236" s="424">
        <v>0</v>
      </c>
      <c r="Y236" s="424"/>
      <c r="Z236" s="424"/>
    </row>
    <row r="237" spans="2:26" ht="14.4" customHeight="1">
      <c r="B237" s="424">
        <v>99</v>
      </c>
      <c r="C237" s="424"/>
      <c r="E237" s="426" t="s">
        <v>143</v>
      </c>
      <c r="F237" s="426"/>
      <c r="G237" s="426"/>
      <c r="H237" s="426"/>
      <c r="I237" s="242" t="s">
        <v>409</v>
      </c>
      <c r="J237" s="242" t="s">
        <v>481</v>
      </c>
      <c r="L237" s="426" t="s">
        <v>96</v>
      </c>
      <c r="M237" s="426"/>
      <c r="N237" s="426"/>
      <c r="P237" s="242" t="s">
        <v>141</v>
      </c>
      <c r="Q237" s="243">
        <v>2</v>
      </c>
      <c r="R237" s="243">
        <v>1</v>
      </c>
      <c r="S237" s="424">
        <v>1</v>
      </c>
      <c r="T237" s="424"/>
      <c r="U237" s="424">
        <v>2</v>
      </c>
      <c r="V237" s="424"/>
      <c r="W237" s="424"/>
      <c r="X237" s="424">
        <v>0</v>
      </c>
      <c r="Y237" s="424"/>
      <c r="Z237" s="424"/>
    </row>
    <row r="238" spans="2:26" ht="25.95" customHeight="1">
      <c r="B238" s="424">
        <v>110</v>
      </c>
      <c r="C238" s="424"/>
      <c r="E238" s="425" t="s">
        <v>423</v>
      </c>
      <c r="F238" s="425"/>
      <c r="G238" s="425"/>
      <c r="H238" s="425"/>
      <c r="I238" s="242" t="s">
        <v>424</v>
      </c>
      <c r="J238" s="242" t="s">
        <v>482</v>
      </c>
      <c r="L238" s="426" t="s">
        <v>96</v>
      </c>
      <c r="M238" s="426"/>
      <c r="N238" s="426"/>
      <c r="P238" s="242" t="s">
        <v>141</v>
      </c>
      <c r="Q238" s="243">
        <v>21</v>
      </c>
      <c r="R238" s="243">
        <v>17</v>
      </c>
      <c r="S238" s="424">
        <v>4</v>
      </c>
      <c r="T238" s="424"/>
      <c r="U238" s="424">
        <v>19</v>
      </c>
      <c r="V238" s="424"/>
      <c r="W238" s="424"/>
      <c r="X238" s="424">
        <v>2</v>
      </c>
      <c r="Y238" s="424"/>
      <c r="Z238" s="424"/>
    </row>
    <row r="239" spans="2:26" ht="27.6" customHeight="1">
      <c r="B239" s="424">
        <v>131</v>
      </c>
      <c r="C239" s="424"/>
      <c r="E239" s="425" t="s">
        <v>303</v>
      </c>
      <c r="F239" s="425"/>
      <c r="G239" s="425"/>
      <c r="H239" s="425"/>
      <c r="I239" s="242" t="s">
        <v>428</v>
      </c>
      <c r="J239" s="242" t="s">
        <v>455</v>
      </c>
      <c r="L239" s="426" t="s">
        <v>96</v>
      </c>
      <c r="M239" s="426"/>
      <c r="N239" s="426"/>
      <c r="P239" s="242" t="s">
        <v>141</v>
      </c>
      <c r="Q239" s="243">
        <v>11</v>
      </c>
      <c r="R239" s="243">
        <v>3</v>
      </c>
      <c r="S239" s="424">
        <v>8</v>
      </c>
      <c r="T239" s="424"/>
      <c r="U239" s="424">
        <v>0</v>
      </c>
      <c r="V239" s="424"/>
      <c r="W239" s="424"/>
      <c r="X239" s="424">
        <v>11</v>
      </c>
      <c r="Y239" s="424"/>
      <c r="Z239" s="424"/>
    </row>
    <row r="240" spans="2:26" ht="14.4" customHeight="1">
      <c r="B240" s="424">
        <v>142</v>
      </c>
      <c r="C240" s="424"/>
      <c r="E240" s="426" t="s">
        <v>143</v>
      </c>
      <c r="F240" s="426"/>
      <c r="G240" s="426"/>
      <c r="H240" s="426"/>
      <c r="I240" s="242" t="s">
        <v>411</v>
      </c>
      <c r="J240" s="242" t="s">
        <v>472</v>
      </c>
      <c r="L240" s="426" t="s">
        <v>96</v>
      </c>
      <c r="M240" s="426"/>
      <c r="N240" s="426"/>
      <c r="P240" s="242" t="s">
        <v>141</v>
      </c>
      <c r="Q240" s="243">
        <v>15</v>
      </c>
      <c r="R240" s="243">
        <v>5</v>
      </c>
      <c r="S240" s="424">
        <v>10</v>
      </c>
      <c r="T240" s="424"/>
      <c r="U240" s="424">
        <v>15</v>
      </c>
      <c r="V240" s="424"/>
      <c r="W240" s="424"/>
      <c r="X240" s="424">
        <v>0</v>
      </c>
      <c r="Y240" s="424"/>
      <c r="Z240" s="424"/>
    </row>
    <row r="241" spans="2:27" ht="14.4" customHeight="1">
      <c r="B241" s="424">
        <v>144</v>
      </c>
      <c r="C241" s="424"/>
      <c r="E241" s="426" t="s">
        <v>143</v>
      </c>
      <c r="F241" s="426"/>
      <c r="G241" s="426"/>
      <c r="H241" s="426"/>
      <c r="I241" s="242" t="s">
        <v>410</v>
      </c>
      <c r="J241" s="242" t="s">
        <v>483</v>
      </c>
      <c r="L241" s="426" t="s">
        <v>96</v>
      </c>
      <c r="M241" s="426"/>
      <c r="N241" s="426"/>
      <c r="P241" s="242" t="s">
        <v>141</v>
      </c>
      <c r="Q241" s="243">
        <v>13</v>
      </c>
      <c r="R241" s="243">
        <v>5</v>
      </c>
      <c r="S241" s="424">
        <v>8</v>
      </c>
      <c r="T241" s="424"/>
      <c r="U241" s="424">
        <v>12</v>
      </c>
      <c r="V241" s="424"/>
      <c r="W241" s="424"/>
      <c r="X241" s="424">
        <v>1</v>
      </c>
      <c r="Y241" s="424"/>
      <c r="Z241" s="424"/>
    </row>
    <row r="242" spans="2:27" ht="23.4" customHeight="1">
      <c r="B242" s="424">
        <v>173</v>
      </c>
      <c r="C242" s="424"/>
      <c r="E242" s="425" t="s">
        <v>142</v>
      </c>
      <c r="F242" s="425"/>
      <c r="G242" s="425"/>
      <c r="H242" s="425"/>
      <c r="I242" s="242" t="s">
        <v>369</v>
      </c>
      <c r="J242" s="242" t="s">
        <v>503</v>
      </c>
      <c r="L242" s="426" t="s">
        <v>96</v>
      </c>
      <c r="M242" s="426"/>
      <c r="N242" s="426"/>
      <c r="P242" s="242" t="s">
        <v>141</v>
      </c>
      <c r="Q242" s="243">
        <v>31</v>
      </c>
      <c r="R242" s="243">
        <v>17</v>
      </c>
      <c r="S242" s="424">
        <v>14</v>
      </c>
      <c r="T242" s="424"/>
      <c r="U242" s="424">
        <v>20</v>
      </c>
      <c r="V242" s="424"/>
      <c r="W242" s="424"/>
      <c r="X242" s="424">
        <v>11</v>
      </c>
      <c r="Y242" s="424"/>
      <c r="Z242" s="424"/>
    </row>
    <row r="243" spans="2:27" ht="14.4" customHeight="1">
      <c r="B243" s="424">
        <v>186</v>
      </c>
      <c r="C243" s="424"/>
      <c r="E243" s="426" t="s">
        <v>143</v>
      </c>
      <c r="F243" s="426"/>
      <c r="G243" s="426"/>
      <c r="H243" s="426"/>
      <c r="I243" s="242" t="s">
        <v>620</v>
      </c>
      <c r="J243" s="242" t="s">
        <v>621</v>
      </c>
      <c r="L243" s="426" t="s">
        <v>96</v>
      </c>
      <c r="M243" s="426"/>
      <c r="N243" s="426"/>
      <c r="P243" s="242" t="s">
        <v>141</v>
      </c>
      <c r="Q243" s="243">
        <v>7</v>
      </c>
      <c r="R243" s="243">
        <v>3</v>
      </c>
      <c r="S243" s="424">
        <v>4</v>
      </c>
      <c r="T243" s="424"/>
      <c r="U243" s="424">
        <v>7</v>
      </c>
      <c r="V243" s="424"/>
      <c r="W243" s="424"/>
      <c r="X243" s="424">
        <v>0</v>
      </c>
      <c r="Y243" s="424"/>
      <c r="Z243" s="424"/>
    </row>
    <row r="244" spans="2:27" ht="24.6" customHeight="1">
      <c r="B244" s="424">
        <v>183</v>
      </c>
      <c r="C244" s="424"/>
      <c r="E244" s="425" t="s">
        <v>303</v>
      </c>
      <c r="F244" s="425"/>
      <c r="G244" s="425"/>
      <c r="H244" s="425"/>
      <c r="I244" s="242" t="s">
        <v>622</v>
      </c>
      <c r="J244" s="242" t="s">
        <v>623</v>
      </c>
      <c r="L244" s="426" t="s">
        <v>96</v>
      </c>
      <c r="M244" s="426"/>
      <c r="N244" s="426"/>
      <c r="P244" s="242" t="s">
        <v>141</v>
      </c>
      <c r="Q244" s="243">
        <v>16</v>
      </c>
      <c r="R244" s="243">
        <v>6</v>
      </c>
      <c r="S244" s="424">
        <v>10</v>
      </c>
      <c r="T244" s="424"/>
      <c r="U244" s="424">
        <v>15</v>
      </c>
      <c r="V244" s="424"/>
      <c r="W244" s="424"/>
      <c r="X244" s="424">
        <v>1</v>
      </c>
      <c r="Y244" s="424"/>
      <c r="Z244" s="424"/>
    </row>
    <row r="245" spans="2:27" ht="25.2" customHeight="1">
      <c r="B245" s="424">
        <v>193</v>
      </c>
      <c r="C245" s="424"/>
      <c r="E245" s="425" t="s">
        <v>142</v>
      </c>
      <c r="F245" s="425"/>
      <c r="G245" s="425"/>
      <c r="H245" s="425"/>
      <c r="I245" s="242" t="s">
        <v>370</v>
      </c>
      <c r="J245" s="242" t="s">
        <v>624</v>
      </c>
      <c r="L245" s="426" t="s">
        <v>96</v>
      </c>
      <c r="M245" s="426"/>
      <c r="N245" s="426"/>
      <c r="P245" s="242" t="s">
        <v>141</v>
      </c>
      <c r="Q245" s="243">
        <v>32</v>
      </c>
      <c r="R245" s="243">
        <v>14</v>
      </c>
      <c r="S245" s="424">
        <v>18</v>
      </c>
      <c r="T245" s="424"/>
      <c r="U245" s="424">
        <v>18</v>
      </c>
      <c r="V245" s="424"/>
      <c r="W245" s="424"/>
      <c r="X245" s="424">
        <v>14</v>
      </c>
      <c r="Y245" s="424"/>
      <c r="Z245" s="424"/>
    </row>
    <row r="246" spans="2:27" ht="14.4" customHeight="1">
      <c r="B246" s="424">
        <v>238</v>
      </c>
      <c r="C246" s="424"/>
      <c r="E246" s="426" t="s">
        <v>143</v>
      </c>
      <c r="F246" s="426"/>
      <c r="G246" s="426"/>
      <c r="H246" s="426"/>
      <c r="I246" s="242" t="s">
        <v>625</v>
      </c>
      <c r="J246" s="242" t="s">
        <v>512</v>
      </c>
      <c r="L246" s="426" t="s">
        <v>96</v>
      </c>
      <c r="M246" s="426"/>
      <c r="N246" s="426"/>
      <c r="P246" s="242" t="s">
        <v>141</v>
      </c>
      <c r="Q246" s="243">
        <v>12</v>
      </c>
      <c r="R246" s="243">
        <v>2</v>
      </c>
      <c r="S246" s="424">
        <v>10</v>
      </c>
      <c r="T246" s="424"/>
      <c r="U246" s="424">
        <v>12</v>
      </c>
      <c r="V246" s="424"/>
      <c r="W246" s="424"/>
      <c r="X246" s="424">
        <v>0</v>
      </c>
      <c r="Y246" s="424"/>
      <c r="Z246" s="424"/>
    </row>
    <row r="247" spans="2:27" ht="29.4" customHeight="1">
      <c r="B247" s="424">
        <v>239</v>
      </c>
      <c r="C247" s="424"/>
      <c r="E247" s="425" t="s">
        <v>303</v>
      </c>
      <c r="F247" s="425"/>
      <c r="G247" s="425"/>
      <c r="H247" s="425"/>
      <c r="I247" s="242" t="s">
        <v>626</v>
      </c>
      <c r="J247" s="242" t="s">
        <v>512</v>
      </c>
      <c r="L247" s="426" t="s">
        <v>96</v>
      </c>
      <c r="M247" s="426"/>
      <c r="N247" s="426"/>
      <c r="P247" s="242" t="s">
        <v>141</v>
      </c>
      <c r="Q247" s="243">
        <v>10</v>
      </c>
      <c r="R247" s="243">
        <v>4</v>
      </c>
      <c r="S247" s="424">
        <v>6</v>
      </c>
      <c r="T247" s="424"/>
      <c r="U247" s="424">
        <v>9</v>
      </c>
      <c r="V247" s="424"/>
      <c r="W247" s="424"/>
      <c r="X247" s="424">
        <v>1</v>
      </c>
      <c r="Y247" s="424"/>
      <c r="Z247" s="424"/>
    </row>
    <row r="248" spans="2:27" s="231" customFormat="1" ht="16.95" customHeight="1">
      <c r="B248" s="232"/>
      <c r="C248" s="232"/>
      <c r="E248" s="427" t="s">
        <v>164</v>
      </c>
      <c r="F248" s="427"/>
      <c r="G248" s="427"/>
      <c r="H248" s="252"/>
      <c r="I248" s="253">
        <f>COUNTA(I224:I247)</f>
        <v>24</v>
      </c>
      <c r="J248" s="253"/>
      <c r="L248" s="254"/>
      <c r="M248" s="254"/>
      <c r="N248" s="254"/>
      <c r="P248" s="253"/>
      <c r="Q248" s="232">
        <f>SUM(Q224:Q247)</f>
        <v>516</v>
      </c>
      <c r="R248" s="232">
        <f t="shared" ref="R248:X248" si="12">SUM(R224:R247)</f>
        <v>248</v>
      </c>
      <c r="S248" s="255">
        <f t="shared" si="12"/>
        <v>268</v>
      </c>
      <c r="T248" s="255"/>
      <c r="U248" s="255">
        <f t="shared" si="12"/>
        <v>405</v>
      </c>
      <c r="V248" s="255"/>
      <c r="W248" s="255">
        <f t="shared" si="12"/>
        <v>0</v>
      </c>
      <c r="X248" s="255">
        <f t="shared" si="12"/>
        <v>111</v>
      </c>
      <c r="Y248" s="255"/>
      <c r="Z248" s="255"/>
    </row>
    <row r="249" spans="2:27" s="271" customFormat="1" ht="12.6" customHeight="1">
      <c r="B249" s="270"/>
      <c r="C249" s="270"/>
      <c r="E249" s="433" t="s">
        <v>627</v>
      </c>
      <c r="F249" s="433"/>
      <c r="G249" s="433"/>
      <c r="H249" s="272"/>
      <c r="I249" s="273">
        <f>SUM(I223+I248)</f>
        <v>46</v>
      </c>
      <c r="J249" s="273"/>
      <c r="L249" s="274"/>
      <c r="M249" s="274"/>
      <c r="N249" s="274"/>
      <c r="P249" s="273"/>
      <c r="Q249" s="270">
        <f>SUM(Q223+Q248)</f>
        <v>1018</v>
      </c>
      <c r="R249" s="270">
        <f t="shared" ref="R249:X249" si="13">SUM(R223+R248)</f>
        <v>533</v>
      </c>
      <c r="S249" s="270">
        <f t="shared" si="13"/>
        <v>485</v>
      </c>
      <c r="T249" s="270"/>
      <c r="U249" s="270">
        <f t="shared" si="13"/>
        <v>773</v>
      </c>
      <c r="V249" s="270"/>
      <c r="W249" s="270">
        <f t="shared" si="13"/>
        <v>0</v>
      </c>
      <c r="X249" s="270">
        <f t="shared" si="13"/>
        <v>245</v>
      </c>
      <c r="Y249" s="270"/>
      <c r="Z249" s="270"/>
    </row>
    <row r="250" spans="2:27" ht="41.4" customHeight="1">
      <c r="B250" s="424">
        <v>39</v>
      </c>
      <c r="C250" s="424"/>
      <c r="E250" s="425" t="s">
        <v>300</v>
      </c>
      <c r="F250" s="425"/>
      <c r="G250" s="425"/>
      <c r="H250" s="425"/>
      <c r="I250" s="242" t="s">
        <v>302</v>
      </c>
      <c r="J250" s="242" t="s">
        <v>338</v>
      </c>
      <c r="L250" s="426" t="s">
        <v>180</v>
      </c>
      <c r="M250" s="426"/>
      <c r="N250" s="426"/>
      <c r="P250" s="242" t="s">
        <v>140</v>
      </c>
      <c r="Q250" s="243">
        <v>34</v>
      </c>
      <c r="R250" s="243">
        <v>25</v>
      </c>
      <c r="S250" s="424">
        <v>9</v>
      </c>
      <c r="T250" s="424"/>
      <c r="U250" s="424">
        <v>21</v>
      </c>
      <c r="V250" s="424"/>
      <c r="W250" s="424"/>
      <c r="X250" s="424">
        <v>13</v>
      </c>
      <c r="Y250" s="424"/>
      <c r="Z250" s="424"/>
    </row>
    <row r="251" spans="2:27" ht="36.6" customHeight="1">
      <c r="B251" s="424">
        <v>134</v>
      </c>
      <c r="C251" s="424"/>
      <c r="E251" s="425" t="s">
        <v>300</v>
      </c>
      <c r="F251" s="425"/>
      <c r="G251" s="425"/>
      <c r="H251" s="425"/>
      <c r="I251" s="242" t="s">
        <v>425</v>
      </c>
      <c r="J251" s="242" t="s">
        <v>484</v>
      </c>
      <c r="L251" s="426" t="s">
        <v>180</v>
      </c>
      <c r="M251" s="426"/>
      <c r="N251" s="426"/>
      <c r="P251" s="242" t="s">
        <v>140</v>
      </c>
      <c r="Q251" s="243">
        <v>31</v>
      </c>
      <c r="R251" s="243">
        <v>29</v>
      </c>
      <c r="S251" s="424">
        <v>2</v>
      </c>
      <c r="T251" s="424"/>
      <c r="U251" s="424">
        <v>18</v>
      </c>
      <c r="V251" s="424"/>
      <c r="W251" s="424"/>
      <c r="X251" s="424">
        <v>13</v>
      </c>
      <c r="Y251" s="424"/>
      <c r="Z251" s="424"/>
    </row>
    <row r="252" spans="2:27" s="231" customFormat="1" ht="17.399999999999999" customHeight="1">
      <c r="B252" s="232"/>
      <c r="C252" s="232"/>
      <c r="E252" s="427" t="s">
        <v>164</v>
      </c>
      <c r="F252" s="427"/>
      <c r="G252" s="427"/>
      <c r="H252" s="252"/>
      <c r="I252" s="253">
        <f>COUNTA(I250:I251)</f>
        <v>2</v>
      </c>
      <c r="J252" s="253"/>
      <c r="L252" s="254"/>
      <c r="M252" s="254"/>
      <c r="N252" s="254"/>
      <c r="P252" s="253"/>
      <c r="Q252" s="232">
        <f>SUM(Q250:Q251)</f>
        <v>65</v>
      </c>
      <c r="R252" s="232">
        <f t="shared" ref="R252:X252" si="14">SUM(R250:R251)</f>
        <v>54</v>
      </c>
      <c r="S252" s="232">
        <f t="shared" si="14"/>
        <v>11</v>
      </c>
      <c r="T252" s="232"/>
      <c r="U252" s="232">
        <f t="shared" si="14"/>
        <v>39</v>
      </c>
      <c r="V252" s="232"/>
      <c r="W252" s="232">
        <f t="shared" si="14"/>
        <v>0</v>
      </c>
      <c r="X252" s="232">
        <f t="shared" si="14"/>
        <v>26</v>
      </c>
      <c r="Y252" s="232"/>
      <c r="Z252" s="232"/>
      <c r="AA252" s="232"/>
    </row>
    <row r="253" spans="2:27" ht="28.95" customHeight="1">
      <c r="B253" s="424">
        <v>66</v>
      </c>
      <c r="C253" s="424"/>
      <c r="E253" s="425" t="s">
        <v>298</v>
      </c>
      <c r="F253" s="425"/>
      <c r="G253" s="425"/>
      <c r="H253" s="425"/>
      <c r="I253" s="242" t="s">
        <v>299</v>
      </c>
      <c r="J253" s="242" t="s">
        <v>339</v>
      </c>
      <c r="L253" s="426" t="s">
        <v>180</v>
      </c>
      <c r="M253" s="426"/>
      <c r="N253" s="426"/>
      <c r="P253" s="242" t="s">
        <v>141</v>
      </c>
      <c r="Q253" s="243">
        <v>71</v>
      </c>
      <c r="R253" s="243">
        <v>54</v>
      </c>
      <c r="S253" s="424">
        <v>17</v>
      </c>
      <c r="T253" s="424"/>
      <c r="U253" s="424">
        <v>54</v>
      </c>
      <c r="V253" s="424"/>
      <c r="W253" s="424"/>
      <c r="X253" s="424">
        <v>17</v>
      </c>
      <c r="Y253" s="424"/>
      <c r="Z253" s="424"/>
    </row>
    <row r="254" spans="2:27" ht="36.6" customHeight="1">
      <c r="B254" s="424">
        <v>113</v>
      </c>
      <c r="C254" s="424"/>
      <c r="E254" s="425" t="s">
        <v>399</v>
      </c>
      <c r="F254" s="425"/>
      <c r="G254" s="425"/>
      <c r="H254" s="425"/>
      <c r="I254" s="242" t="s">
        <v>404</v>
      </c>
      <c r="J254" s="242" t="s">
        <v>441</v>
      </c>
      <c r="L254" s="426" t="s">
        <v>180</v>
      </c>
      <c r="M254" s="426"/>
      <c r="N254" s="426"/>
      <c r="P254" s="242" t="s">
        <v>141</v>
      </c>
      <c r="Q254" s="243">
        <v>66</v>
      </c>
      <c r="R254" s="243">
        <v>17</v>
      </c>
      <c r="S254" s="424">
        <v>49</v>
      </c>
      <c r="T254" s="424"/>
      <c r="U254" s="424">
        <v>66</v>
      </c>
      <c r="V254" s="424"/>
      <c r="W254" s="424"/>
      <c r="X254" s="424">
        <v>0</v>
      </c>
      <c r="Y254" s="424"/>
      <c r="Z254" s="424"/>
    </row>
    <row r="255" spans="2:27" ht="36.6" customHeight="1">
      <c r="B255" s="424">
        <v>114</v>
      </c>
      <c r="C255" s="424"/>
      <c r="E255" s="425" t="s">
        <v>399</v>
      </c>
      <c r="F255" s="425"/>
      <c r="G255" s="425"/>
      <c r="H255" s="425"/>
      <c r="I255" s="242" t="s">
        <v>401</v>
      </c>
      <c r="J255" s="242" t="s">
        <v>441</v>
      </c>
      <c r="L255" s="426" t="s">
        <v>180</v>
      </c>
      <c r="M255" s="426"/>
      <c r="N255" s="426"/>
      <c r="P255" s="242" t="s">
        <v>141</v>
      </c>
      <c r="Q255" s="243">
        <v>73</v>
      </c>
      <c r="R255" s="243">
        <v>46</v>
      </c>
      <c r="S255" s="424">
        <v>27</v>
      </c>
      <c r="T255" s="424"/>
      <c r="U255" s="424">
        <v>73</v>
      </c>
      <c r="V255" s="424"/>
      <c r="W255" s="424"/>
      <c r="X255" s="424">
        <v>0</v>
      </c>
      <c r="Y255" s="424"/>
      <c r="Z255" s="424"/>
    </row>
    <row r="256" spans="2:27" ht="39.6" customHeight="1">
      <c r="B256" s="424">
        <v>115</v>
      </c>
      <c r="C256" s="424"/>
      <c r="E256" s="425" t="s">
        <v>399</v>
      </c>
      <c r="F256" s="425"/>
      <c r="G256" s="425"/>
      <c r="H256" s="425"/>
      <c r="I256" s="242" t="s">
        <v>400</v>
      </c>
      <c r="J256" s="242" t="s">
        <v>441</v>
      </c>
      <c r="L256" s="426" t="s">
        <v>180</v>
      </c>
      <c r="M256" s="426"/>
      <c r="N256" s="426"/>
      <c r="P256" s="242" t="s">
        <v>141</v>
      </c>
      <c r="Q256" s="243">
        <v>90</v>
      </c>
      <c r="R256" s="243">
        <v>36</v>
      </c>
      <c r="S256" s="424">
        <v>54</v>
      </c>
      <c r="T256" s="424"/>
      <c r="U256" s="424">
        <v>90</v>
      </c>
      <c r="V256" s="424"/>
      <c r="W256" s="424"/>
      <c r="X256" s="424">
        <v>0</v>
      </c>
      <c r="Y256" s="424"/>
      <c r="Z256" s="424"/>
    </row>
    <row r="257" spans="2:26" ht="28.2" customHeight="1">
      <c r="B257" s="424">
        <v>149</v>
      </c>
      <c r="C257" s="424"/>
      <c r="E257" s="425" t="s">
        <v>432</v>
      </c>
      <c r="F257" s="425"/>
      <c r="G257" s="425"/>
      <c r="H257" s="425"/>
      <c r="I257" s="242" t="s">
        <v>433</v>
      </c>
      <c r="J257" s="242" t="s">
        <v>522</v>
      </c>
      <c r="L257" s="426" t="s">
        <v>180</v>
      </c>
      <c r="M257" s="426"/>
      <c r="N257" s="426"/>
      <c r="P257" s="242" t="s">
        <v>141</v>
      </c>
      <c r="Q257" s="243">
        <v>49</v>
      </c>
      <c r="R257" s="243">
        <v>37</v>
      </c>
      <c r="S257" s="424">
        <v>12</v>
      </c>
      <c r="T257" s="424"/>
      <c r="U257" s="424">
        <v>44</v>
      </c>
      <c r="V257" s="424"/>
      <c r="W257" s="424"/>
      <c r="X257" s="424">
        <v>5</v>
      </c>
      <c r="Y257" s="424"/>
      <c r="Z257" s="424"/>
    </row>
    <row r="258" spans="2:26" ht="37.950000000000003" customHeight="1">
      <c r="B258" s="424">
        <v>154</v>
      </c>
      <c r="C258" s="424"/>
      <c r="E258" s="425" t="s">
        <v>399</v>
      </c>
      <c r="F258" s="425"/>
      <c r="G258" s="425"/>
      <c r="H258" s="425"/>
      <c r="I258" s="242" t="s">
        <v>402</v>
      </c>
      <c r="J258" s="242" t="s">
        <v>628</v>
      </c>
      <c r="L258" s="426" t="s">
        <v>180</v>
      </c>
      <c r="M258" s="426"/>
      <c r="N258" s="426"/>
      <c r="P258" s="242" t="s">
        <v>141</v>
      </c>
      <c r="Q258" s="243">
        <v>66</v>
      </c>
      <c r="R258" s="243">
        <v>22</v>
      </c>
      <c r="S258" s="424">
        <v>44</v>
      </c>
      <c r="T258" s="424"/>
      <c r="U258" s="424">
        <v>66</v>
      </c>
      <c r="V258" s="424"/>
      <c r="W258" s="424"/>
      <c r="X258" s="424">
        <v>0</v>
      </c>
      <c r="Y258" s="424"/>
      <c r="Z258" s="424"/>
    </row>
    <row r="259" spans="2:26" ht="39" customHeight="1">
      <c r="B259" s="424">
        <v>156</v>
      </c>
      <c r="C259" s="424"/>
      <c r="E259" s="425" t="s">
        <v>399</v>
      </c>
      <c r="F259" s="425"/>
      <c r="G259" s="425"/>
      <c r="H259" s="425"/>
      <c r="I259" s="242" t="s">
        <v>403</v>
      </c>
      <c r="J259" s="242" t="s">
        <v>629</v>
      </c>
      <c r="L259" s="426" t="s">
        <v>180</v>
      </c>
      <c r="M259" s="426"/>
      <c r="N259" s="426"/>
      <c r="P259" s="242" t="s">
        <v>141</v>
      </c>
      <c r="Q259" s="243">
        <v>110</v>
      </c>
      <c r="R259" s="243">
        <v>37</v>
      </c>
      <c r="S259" s="424">
        <v>73</v>
      </c>
      <c r="T259" s="424"/>
      <c r="U259" s="424">
        <v>110</v>
      </c>
      <c r="V259" s="424"/>
      <c r="W259" s="424"/>
      <c r="X259" s="424">
        <v>0</v>
      </c>
      <c r="Y259" s="424"/>
      <c r="Z259" s="424"/>
    </row>
    <row r="260" spans="2:26" ht="40.200000000000003" customHeight="1">
      <c r="B260" s="424">
        <v>175</v>
      </c>
      <c r="C260" s="424"/>
      <c r="E260" s="425" t="s">
        <v>399</v>
      </c>
      <c r="F260" s="425"/>
      <c r="G260" s="425"/>
      <c r="H260" s="425"/>
      <c r="I260" s="242" t="s">
        <v>630</v>
      </c>
      <c r="J260" s="242" t="s">
        <v>542</v>
      </c>
      <c r="L260" s="426" t="s">
        <v>180</v>
      </c>
      <c r="M260" s="426"/>
      <c r="N260" s="426"/>
      <c r="P260" s="242" t="s">
        <v>141</v>
      </c>
      <c r="Q260" s="243">
        <v>37</v>
      </c>
      <c r="R260" s="243">
        <v>19</v>
      </c>
      <c r="S260" s="424">
        <v>18</v>
      </c>
      <c r="T260" s="424"/>
      <c r="U260" s="424">
        <v>36</v>
      </c>
      <c r="V260" s="424"/>
      <c r="W260" s="424"/>
      <c r="X260" s="424">
        <v>1</v>
      </c>
      <c r="Y260" s="424"/>
      <c r="Z260" s="424"/>
    </row>
    <row r="261" spans="2:26" ht="35.4" customHeight="1">
      <c r="B261" s="424">
        <v>176</v>
      </c>
      <c r="C261" s="424"/>
      <c r="E261" s="425" t="s">
        <v>399</v>
      </c>
      <c r="F261" s="425"/>
      <c r="G261" s="425"/>
      <c r="H261" s="425"/>
      <c r="I261" s="242" t="s">
        <v>631</v>
      </c>
      <c r="J261" s="242" t="s">
        <v>542</v>
      </c>
      <c r="L261" s="426" t="s">
        <v>180</v>
      </c>
      <c r="M261" s="426"/>
      <c r="N261" s="426"/>
      <c r="P261" s="242" t="s">
        <v>141</v>
      </c>
      <c r="Q261" s="243">
        <v>81</v>
      </c>
      <c r="R261" s="243">
        <v>35</v>
      </c>
      <c r="S261" s="424">
        <v>46</v>
      </c>
      <c r="T261" s="424"/>
      <c r="U261" s="424">
        <v>75</v>
      </c>
      <c r="V261" s="424"/>
      <c r="W261" s="424"/>
      <c r="X261" s="424">
        <v>6</v>
      </c>
      <c r="Y261" s="424"/>
      <c r="Z261" s="424"/>
    </row>
    <row r="262" spans="2:26" ht="37.950000000000003" customHeight="1">
      <c r="B262" s="424">
        <v>177</v>
      </c>
      <c r="C262" s="424"/>
      <c r="E262" s="425" t="s">
        <v>399</v>
      </c>
      <c r="F262" s="425"/>
      <c r="G262" s="425"/>
      <c r="H262" s="425"/>
      <c r="I262" s="242" t="s">
        <v>632</v>
      </c>
      <c r="J262" s="242" t="s">
        <v>542</v>
      </c>
      <c r="L262" s="426" t="s">
        <v>180</v>
      </c>
      <c r="M262" s="426"/>
      <c r="N262" s="426"/>
      <c r="P262" s="242" t="s">
        <v>141</v>
      </c>
      <c r="Q262" s="243">
        <v>97</v>
      </c>
      <c r="R262" s="243">
        <v>57</v>
      </c>
      <c r="S262" s="424">
        <v>40</v>
      </c>
      <c r="T262" s="424"/>
      <c r="U262" s="424">
        <v>97</v>
      </c>
      <c r="V262" s="424"/>
      <c r="W262" s="424"/>
      <c r="X262" s="424">
        <v>0</v>
      </c>
      <c r="Y262" s="424"/>
      <c r="Z262" s="424"/>
    </row>
    <row r="263" spans="2:26" ht="35.4" customHeight="1">
      <c r="B263" s="424">
        <v>178</v>
      </c>
      <c r="C263" s="424"/>
      <c r="E263" s="425" t="s">
        <v>399</v>
      </c>
      <c r="F263" s="425"/>
      <c r="G263" s="425"/>
      <c r="H263" s="425"/>
      <c r="I263" s="242" t="s">
        <v>633</v>
      </c>
      <c r="J263" s="242" t="s">
        <v>542</v>
      </c>
      <c r="L263" s="426" t="s">
        <v>180</v>
      </c>
      <c r="M263" s="426"/>
      <c r="N263" s="426"/>
      <c r="P263" s="242" t="s">
        <v>141</v>
      </c>
      <c r="Q263" s="243">
        <v>60</v>
      </c>
      <c r="R263" s="243">
        <v>28</v>
      </c>
      <c r="S263" s="424">
        <v>32</v>
      </c>
      <c r="T263" s="424"/>
      <c r="U263" s="424">
        <v>60</v>
      </c>
      <c r="V263" s="424"/>
      <c r="W263" s="424"/>
      <c r="X263" s="424">
        <v>0</v>
      </c>
      <c r="Y263" s="424"/>
      <c r="Z263" s="424"/>
    </row>
    <row r="264" spans="2:26" ht="41.4" customHeight="1">
      <c r="B264" s="424">
        <v>181</v>
      </c>
      <c r="C264" s="424"/>
      <c r="E264" s="425" t="s">
        <v>634</v>
      </c>
      <c r="F264" s="425"/>
      <c r="G264" s="425"/>
      <c r="H264" s="425"/>
      <c r="I264" s="242" t="s">
        <v>635</v>
      </c>
      <c r="J264" s="242" t="s">
        <v>636</v>
      </c>
      <c r="L264" s="426" t="s">
        <v>180</v>
      </c>
      <c r="M264" s="426"/>
      <c r="N264" s="426"/>
      <c r="P264" s="242" t="s">
        <v>141</v>
      </c>
      <c r="Q264" s="243">
        <v>46</v>
      </c>
      <c r="R264" s="243">
        <v>28</v>
      </c>
      <c r="S264" s="424">
        <v>18</v>
      </c>
      <c r="T264" s="424"/>
      <c r="U264" s="424">
        <v>46</v>
      </c>
      <c r="V264" s="424"/>
      <c r="W264" s="424"/>
      <c r="X264" s="424">
        <v>0</v>
      </c>
      <c r="Y264" s="424"/>
      <c r="Z264" s="424"/>
    </row>
    <row r="265" spans="2:26" ht="44.4" customHeight="1">
      <c r="B265" s="424">
        <v>182</v>
      </c>
      <c r="C265" s="424"/>
      <c r="E265" s="425" t="s">
        <v>634</v>
      </c>
      <c r="F265" s="425"/>
      <c r="G265" s="425"/>
      <c r="H265" s="425"/>
      <c r="I265" s="242" t="s">
        <v>637</v>
      </c>
      <c r="J265" s="242" t="s">
        <v>636</v>
      </c>
      <c r="L265" s="426" t="s">
        <v>180</v>
      </c>
      <c r="M265" s="426"/>
      <c r="N265" s="426"/>
      <c r="P265" s="242" t="s">
        <v>141</v>
      </c>
      <c r="Q265" s="243">
        <v>48</v>
      </c>
      <c r="R265" s="243">
        <v>19</v>
      </c>
      <c r="S265" s="424">
        <v>29</v>
      </c>
      <c r="T265" s="424"/>
      <c r="U265" s="424">
        <v>46</v>
      </c>
      <c r="V265" s="424"/>
      <c r="W265" s="424"/>
      <c r="X265" s="424">
        <v>2</v>
      </c>
      <c r="Y265" s="424"/>
      <c r="Z265" s="424"/>
    </row>
    <row r="266" spans="2:26" ht="39.6" customHeight="1">
      <c r="B266" s="424">
        <v>185</v>
      </c>
      <c r="C266" s="424"/>
      <c r="E266" s="425" t="s">
        <v>634</v>
      </c>
      <c r="F266" s="425"/>
      <c r="G266" s="425"/>
      <c r="H266" s="425"/>
      <c r="I266" s="242" t="s">
        <v>638</v>
      </c>
      <c r="J266" s="242" t="s">
        <v>623</v>
      </c>
      <c r="L266" s="426" t="s">
        <v>180</v>
      </c>
      <c r="M266" s="426"/>
      <c r="N266" s="426"/>
      <c r="P266" s="242" t="s">
        <v>141</v>
      </c>
      <c r="Q266" s="243">
        <v>37</v>
      </c>
      <c r="R266" s="243">
        <v>22</v>
      </c>
      <c r="S266" s="424">
        <v>15</v>
      </c>
      <c r="T266" s="424"/>
      <c r="U266" s="424">
        <v>37</v>
      </c>
      <c r="V266" s="424"/>
      <c r="W266" s="424"/>
      <c r="X266" s="424">
        <v>0</v>
      </c>
      <c r="Y266" s="424"/>
      <c r="Z266" s="424"/>
    </row>
    <row r="267" spans="2:26" ht="31.95" customHeight="1">
      <c r="B267" s="424">
        <v>187</v>
      </c>
      <c r="C267" s="424"/>
      <c r="E267" s="425" t="s">
        <v>634</v>
      </c>
      <c r="F267" s="425"/>
      <c r="G267" s="425"/>
      <c r="H267" s="425"/>
      <c r="I267" s="242" t="s">
        <v>639</v>
      </c>
      <c r="J267" s="242" t="s">
        <v>621</v>
      </c>
      <c r="L267" s="426" t="s">
        <v>180</v>
      </c>
      <c r="M267" s="426"/>
      <c r="N267" s="426"/>
      <c r="P267" s="242" t="s">
        <v>141</v>
      </c>
      <c r="Q267" s="243">
        <v>26</v>
      </c>
      <c r="R267" s="243">
        <v>22</v>
      </c>
      <c r="S267" s="424">
        <v>4</v>
      </c>
      <c r="T267" s="424"/>
      <c r="U267" s="424">
        <v>26</v>
      </c>
      <c r="V267" s="424"/>
      <c r="W267" s="424"/>
      <c r="X267" s="424">
        <v>0</v>
      </c>
      <c r="Y267" s="424"/>
      <c r="Z267" s="424"/>
    </row>
    <row r="268" spans="2:26" ht="34.200000000000003" customHeight="1">
      <c r="B268" s="424">
        <v>188</v>
      </c>
      <c r="C268" s="424"/>
      <c r="E268" s="425" t="s">
        <v>634</v>
      </c>
      <c r="F268" s="425"/>
      <c r="G268" s="425"/>
      <c r="H268" s="425"/>
      <c r="I268" s="242" t="s">
        <v>640</v>
      </c>
      <c r="J268" s="242" t="s">
        <v>621</v>
      </c>
      <c r="L268" s="426" t="s">
        <v>180</v>
      </c>
      <c r="M268" s="426"/>
      <c r="N268" s="426"/>
      <c r="P268" s="242" t="s">
        <v>141</v>
      </c>
      <c r="Q268" s="243">
        <v>22</v>
      </c>
      <c r="R268" s="243">
        <v>15</v>
      </c>
      <c r="S268" s="424">
        <v>7</v>
      </c>
      <c r="T268" s="424"/>
      <c r="U268" s="424">
        <v>22</v>
      </c>
      <c r="V268" s="424"/>
      <c r="W268" s="424"/>
      <c r="X268" s="424">
        <v>0</v>
      </c>
      <c r="Y268" s="424"/>
      <c r="Z268" s="424"/>
    </row>
    <row r="269" spans="2:26" ht="38.4" customHeight="1">
      <c r="B269" s="424">
        <v>189</v>
      </c>
      <c r="C269" s="424"/>
      <c r="E269" s="425" t="s">
        <v>634</v>
      </c>
      <c r="F269" s="425"/>
      <c r="G269" s="425"/>
      <c r="H269" s="425"/>
      <c r="I269" s="242" t="s">
        <v>641</v>
      </c>
      <c r="J269" s="242" t="s">
        <v>624</v>
      </c>
      <c r="L269" s="426" t="s">
        <v>180</v>
      </c>
      <c r="M269" s="426"/>
      <c r="N269" s="426"/>
      <c r="P269" s="242" t="s">
        <v>141</v>
      </c>
      <c r="Q269" s="243">
        <v>13</v>
      </c>
      <c r="R269" s="243">
        <v>6</v>
      </c>
      <c r="S269" s="424">
        <v>7</v>
      </c>
      <c r="T269" s="424"/>
      <c r="U269" s="424">
        <v>13</v>
      </c>
      <c r="V269" s="424"/>
      <c r="W269" s="424"/>
      <c r="X269" s="424">
        <v>0</v>
      </c>
      <c r="Y269" s="424"/>
      <c r="Z269" s="424"/>
    </row>
    <row r="270" spans="2:26" ht="41.4" customHeight="1">
      <c r="B270" s="424">
        <v>190</v>
      </c>
      <c r="C270" s="424"/>
      <c r="E270" s="425" t="s">
        <v>634</v>
      </c>
      <c r="F270" s="425"/>
      <c r="G270" s="425"/>
      <c r="H270" s="425"/>
      <c r="I270" s="242" t="s">
        <v>642</v>
      </c>
      <c r="J270" s="242" t="s">
        <v>624</v>
      </c>
      <c r="L270" s="426" t="s">
        <v>180</v>
      </c>
      <c r="M270" s="426"/>
      <c r="N270" s="426"/>
      <c r="P270" s="242" t="s">
        <v>141</v>
      </c>
      <c r="Q270" s="243">
        <v>46</v>
      </c>
      <c r="R270" s="243">
        <v>31</v>
      </c>
      <c r="S270" s="424">
        <v>15</v>
      </c>
      <c r="T270" s="424"/>
      <c r="U270" s="424">
        <v>46</v>
      </c>
      <c r="V270" s="424"/>
      <c r="W270" s="424"/>
      <c r="X270" s="424">
        <v>0</v>
      </c>
      <c r="Y270" s="424"/>
      <c r="Z270" s="424"/>
    </row>
    <row r="271" spans="2:26" ht="39" customHeight="1">
      <c r="B271" s="424">
        <v>191</v>
      </c>
      <c r="C271" s="424"/>
      <c r="E271" s="425" t="s">
        <v>634</v>
      </c>
      <c r="F271" s="425"/>
      <c r="G271" s="425"/>
      <c r="H271" s="425"/>
      <c r="I271" s="242" t="s">
        <v>643</v>
      </c>
      <c r="J271" s="242" t="s">
        <v>624</v>
      </c>
      <c r="L271" s="426" t="s">
        <v>180</v>
      </c>
      <c r="M271" s="426"/>
      <c r="N271" s="426"/>
      <c r="P271" s="242" t="s">
        <v>141</v>
      </c>
      <c r="Q271" s="243">
        <v>57</v>
      </c>
      <c r="R271" s="243">
        <v>23</v>
      </c>
      <c r="S271" s="424">
        <v>34</v>
      </c>
      <c r="T271" s="424"/>
      <c r="U271" s="424">
        <v>57</v>
      </c>
      <c r="V271" s="424"/>
      <c r="W271" s="424"/>
      <c r="X271" s="424">
        <v>0</v>
      </c>
      <c r="Y271" s="424"/>
      <c r="Z271" s="424"/>
    </row>
    <row r="272" spans="2:26" ht="39" customHeight="1">
      <c r="B272" s="424">
        <v>192</v>
      </c>
      <c r="C272" s="424"/>
      <c r="E272" s="425" t="s">
        <v>634</v>
      </c>
      <c r="F272" s="425"/>
      <c r="G272" s="425"/>
      <c r="H272" s="425"/>
      <c r="I272" s="242" t="s">
        <v>644</v>
      </c>
      <c r="J272" s="242" t="s">
        <v>624</v>
      </c>
      <c r="L272" s="426" t="s">
        <v>180</v>
      </c>
      <c r="M272" s="426"/>
      <c r="N272" s="426"/>
      <c r="P272" s="242" t="s">
        <v>141</v>
      </c>
      <c r="Q272" s="243">
        <v>37</v>
      </c>
      <c r="R272" s="243">
        <v>20</v>
      </c>
      <c r="S272" s="424">
        <v>17</v>
      </c>
      <c r="T272" s="424"/>
      <c r="U272" s="424">
        <v>37</v>
      </c>
      <c r="V272" s="424"/>
      <c r="W272" s="424"/>
      <c r="X272" s="424">
        <v>0</v>
      </c>
      <c r="Y272" s="424"/>
      <c r="Z272" s="424"/>
    </row>
    <row r="273" spans="2:26" ht="26.4" customHeight="1">
      <c r="B273" s="424">
        <v>246</v>
      </c>
      <c r="C273" s="424"/>
      <c r="E273" s="425" t="s">
        <v>645</v>
      </c>
      <c r="F273" s="425"/>
      <c r="G273" s="425"/>
      <c r="H273" s="425"/>
      <c r="I273" s="242" t="s">
        <v>646</v>
      </c>
      <c r="J273" s="242" t="s">
        <v>595</v>
      </c>
      <c r="L273" s="426" t="s">
        <v>180</v>
      </c>
      <c r="M273" s="426"/>
      <c r="N273" s="426"/>
      <c r="P273" s="242" t="s">
        <v>141</v>
      </c>
      <c r="Q273" s="243">
        <v>11</v>
      </c>
      <c r="R273" s="243">
        <v>6</v>
      </c>
      <c r="S273" s="424">
        <v>5</v>
      </c>
      <c r="T273" s="424"/>
      <c r="U273" s="424">
        <v>9</v>
      </c>
      <c r="V273" s="424"/>
      <c r="W273" s="424"/>
      <c r="X273" s="424">
        <v>2</v>
      </c>
      <c r="Y273" s="424"/>
      <c r="Z273" s="424"/>
    </row>
    <row r="274" spans="2:26" ht="30" customHeight="1">
      <c r="B274" s="424">
        <v>252</v>
      </c>
      <c r="C274" s="424"/>
      <c r="E274" s="425" t="s">
        <v>647</v>
      </c>
      <c r="F274" s="425"/>
      <c r="G274" s="425"/>
      <c r="H274" s="425"/>
      <c r="I274" s="242" t="s">
        <v>648</v>
      </c>
      <c r="J274" s="242" t="s">
        <v>514</v>
      </c>
      <c r="L274" s="426" t="s">
        <v>180</v>
      </c>
      <c r="M274" s="426"/>
      <c r="N274" s="426"/>
      <c r="P274" s="242" t="s">
        <v>141</v>
      </c>
      <c r="Q274" s="243">
        <v>46</v>
      </c>
      <c r="R274" s="243">
        <v>27</v>
      </c>
      <c r="S274" s="424">
        <v>19</v>
      </c>
      <c r="T274" s="424"/>
      <c r="U274" s="424">
        <v>46</v>
      </c>
      <c r="V274" s="424"/>
      <c r="W274" s="424"/>
      <c r="X274" s="424">
        <v>0</v>
      </c>
      <c r="Y274" s="424"/>
      <c r="Z274" s="424"/>
    </row>
    <row r="275" spans="2:26" ht="29.4" customHeight="1">
      <c r="B275" s="424">
        <v>253</v>
      </c>
      <c r="C275" s="424"/>
      <c r="E275" s="425" t="s">
        <v>645</v>
      </c>
      <c r="F275" s="425"/>
      <c r="G275" s="425"/>
      <c r="H275" s="425"/>
      <c r="I275" s="242" t="s">
        <v>649</v>
      </c>
      <c r="J275" s="242" t="s">
        <v>514</v>
      </c>
      <c r="L275" s="426" t="s">
        <v>180</v>
      </c>
      <c r="M275" s="426"/>
      <c r="N275" s="426"/>
      <c r="P275" s="242" t="s">
        <v>141</v>
      </c>
      <c r="Q275" s="243">
        <v>17</v>
      </c>
      <c r="R275" s="243">
        <v>6</v>
      </c>
      <c r="S275" s="424">
        <v>11</v>
      </c>
      <c r="T275" s="424"/>
      <c r="U275" s="424">
        <v>17</v>
      </c>
      <c r="V275" s="424"/>
      <c r="W275" s="424"/>
      <c r="X275" s="424">
        <v>0</v>
      </c>
      <c r="Y275" s="424"/>
      <c r="Z275" s="424"/>
    </row>
    <row r="276" spans="2:26" ht="34.200000000000003" customHeight="1">
      <c r="B276" s="424">
        <v>256</v>
      </c>
      <c r="C276" s="424"/>
      <c r="E276" s="425" t="s">
        <v>399</v>
      </c>
      <c r="F276" s="425"/>
      <c r="G276" s="425"/>
      <c r="H276" s="425"/>
      <c r="I276" s="242" t="s">
        <v>650</v>
      </c>
      <c r="J276" s="242" t="s">
        <v>514</v>
      </c>
      <c r="L276" s="426" t="s">
        <v>180</v>
      </c>
      <c r="M276" s="426"/>
      <c r="N276" s="426"/>
      <c r="P276" s="242" t="s">
        <v>141</v>
      </c>
      <c r="Q276" s="243">
        <v>71</v>
      </c>
      <c r="R276" s="243">
        <v>37</v>
      </c>
      <c r="S276" s="424">
        <v>34</v>
      </c>
      <c r="T276" s="424"/>
      <c r="U276" s="424">
        <v>71</v>
      </c>
      <c r="V276" s="424"/>
      <c r="W276" s="424"/>
      <c r="X276" s="424">
        <v>0</v>
      </c>
      <c r="Y276" s="424"/>
      <c r="Z276" s="424"/>
    </row>
    <row r="277" spans="2:26" ht="38.4" customHeight="1">
      <c r="B277" s="424">
        <v>257</v>
      </c>
      <c r="C277" s="424"/>
      <c r="E277" s="425" t="s">
        <v>300</v>
      </c>
      <c r="F277" s="425"/>
      <c r="G277" s="425"/>
      <c r="H277" s="425"/>
      <c r="I277" s="242" t="s">
        <v>651</v>
      </c>
      <c r="J277" s="242" t="s">
        <v>514</v>
      </c>
      <c r="L277" s="426" t="s">
        <v>180</v>
      </c>
      <c r="M277" s="426"/>
      <c r="N277" s="426"/>
      <c r="P277" s="242" t="s">
        <v>141</v>
      </c>
      <c r="Q277" s="243">
        <v>43</v>
      </c>
      <c r="R277" s="243">
        <v>27</v>
      </c>
      <c r="S277" s="424">
        <v>16</v>
      </c>
      <c r="T277" s="424"/>
      <c r="U277" s="424">
        <v>14</v>
      </c>
      <c r="V277" s="424"/>
      <c r="W277" s="424"/>
      <c r="X277" s="424">
        <v>29</v>
      </c>
      <c r="Y277" s="424"/>
      <c r="Z277" s="424"/>
    </row>
    <row r="278" spans="2:26" s="231" customFormat="1" ht="19.95" customHeight="1">
      <c r="B278" s="232"/>
      <c r="C278" s="232"/>
      <c r="E278" s="427" t="s">
        <v>164</v>
      </c>
      <c r="F278" s="427"/>
      <c r="G278" s="427"/>
      <c r="H278" s="252"/>
      <c r="I278" s="253">
        <f>COUNTA(I253:I277)</f>
        <v>25</v>
      </c>
      <c r="J278" s="253"/>
      <c r="L278" s="254"/>
      <c r="M278" s="254"/>
      <c r="N278" s="254"/>
      <c r="P278" s="253"/>
      <c r="Q278" s="232">
        <f>SUM(Q253:Q277)</f>
        <v>1320</v>
      </c>
      <c r="R278" s="232">
        <f t="shared" ref="R278:X278" si="15">SUM(R253:R277)</f>
        <v>677</v>
      </c>
      <c r="S278" s="232">
        <f t="shared" si="15"/>
        <v>643</v>
      </c>
      <c r="T278" s="232"/>
      <c r="U278" s="232">
        <f t="shared" si="15"/>
        <v>1258</v>
      </c>
      <c r="V278" s="232"/>
      <c r="W278" s="232">
        <f t="shared" si="15"/>
        <v>0</v>
      </c>
      <c r="X278" s="232">
        <f t="shared" si="15"/>
        <v>62</v>
      </c>
      <c r="Y278" s="232"/>
      <c r="Z278" s="232"/>
    </row>
    <row r="279" spans="2:26" ht="39" customHeight="1">
      <c r="B279" s="424">
        <v>31</v>
      </c>
      <c r="C279" s="424"/>
      <c r="E279" s="425" t="s">
        <v>300</v>
      </c>
      <c r="F279" s="425"/>
      <c r="G279" s="425"/>
      <c r="H279" s="425"/>
      <c r="I279" s="242" t="s">
        <v>301</v>
      </c>
      <c r="J279" s="242" t="s">
        <v>340</v>
      </c>
      <c r="L279" s="426" t="s">
        <v>180</v>
      </c>
      <c r="M279" s="426"/>
      <c r="N279" s="426"/>
      <c r="P279" s="242" t="s">
        <v>167</v>
      </c>
      <c r="Q279" s="243">
        <v>36</v>
      </c>
      <c r="R279" s="243">
        <v>26</v>
      </c>
      <c r="S279" s="424">
        <v>10</v>
      </c>
      <c r="T279" s="424"/>
      <c r="U279" s="424">
        <v>15</v>
      </c>
      <c r="V279" s="424"/>
      <c r="W279" s="424"/>
      <c r="X279" s="424">
        <v>21</v>
      </c>
      <c r="Y279" s="424"/>
      <c r="Z279" s="424"/>
    </row>
    <row r="280" spans="2:26" s="231" customFormat="1" ht="19.2" customHeight="1">
      <c r="B280" s="232"/>
      <c r="C280" s="232"/>
      <c r="E280" s="427" t="s">
        <v>164</v>
      </c>
      <c r="F280" s="427"/>
      <c r="G280" s="427"/>
      <c r="H280" s="252"/>
      <c r="I280" s="253">
        <f>COUNTA(I279)</f>
        <v>1</v>
      </c>
      <c r="J280" s="253"/>
      <c r="L280" s="254"/>
      <c r="M280" s="254"/>
      <c r="N280" s="254"/>
      <c r="P280" s="253"/>
      <c r="Q280" s="232">
        <f>SUM(Q279)</f>
        <v>36</v>
      </c>
      <c r="R280" s="232">
        <f t="shared" ref="R280:X280" si="16">SUM(R279)</f>
        <v>26</v>
      </c>
      <c r="S280" s="232">
        <f t="shared" si="16"/>
        <v>10</v>
      </c>
      <c r="T280" s="232"/>
      <c r="U280" s="232">
        <f t="shared" si="16"/>
        <v>15</v>
      </c>
      <c r="V280" s="232"/>
      <c r="W280" s="232">
        <f t="shared" si="16"/>
        <v>0</v>
      </c>
      <c r="X280" s="232">
        <f t="shared" si="16"/>
        <v>21</v>
      </c>
      <c r="Y280" s="232"/>
      <c r="Z280" s="232"/>
    </row>
    <row r="281" spans="2:26" s="271" customFormat="1" ht="12" customHeight="1">
      <c r="B281" s="270"/>
      <c r="C281" s="270"/>
      <c r="E281" s="436" t="s">
        <v>652</v>
      </c>
      <c r="F281" s="436"/>
      <c r="G281" s="436"/>
      <c r="H281" s="272"/>
      <c r="I281" s="273">
        <f>SUM(I252+I278+I280)</f>
        <v>28</v>
      </c>
      <c r="J281" s="273"/>
      <c r="L281" s="274"/>
      <c r="M281" s="274"/>
      <c r="N281" s="274"/>
      <c r="P281" s="273"/>
      <c r="Q281" s="270">
        <f>SUM(Q252+Q278+Q280)</f>
        <v>1421</v>
      </c>
      <c r="R281" s="270">
        <f t="shared" ref="R281:X281" si="17">SUM(R252+R278+R280)</f>
        <v>757</v>
      </c>
      <c r="S281" s="270">
        <f t="shared" si="17"/>
        <v>664</v>
      </c>
      <c r="T281" s="270"/>
      <c r="U281" s="270">
        <f t="shared" si="17"/>
        <v>1312</v>
      </c>
      <c r="V281" s="270"/>
      <c r="W281" s="270">
        <f t="shared" si="17"/>
        <v>0</v>
      </c>
      <c r="X281" s="270">
        <f t="shared" si="17"/>
        <v>109</v>
      </c>
      <c r="Y281" s="270"/>
      <c r="Z281" s="270"/>
    </row>
    <row r="282" spans="2:26" ht="29.4" customHeight="1">
      <c r="B282" s="424">
        <v>170</v>
      </c>
      <c r="C282" s="424"/>
      <c r="E282" s="425" t="s">
        <v>653</v>
      </c>
      <c r="F282" s="425"/>
      <c r="G282" s="425"/>
      <c r="H282" s="425"/>
      <c r="I282" s="242" t="s">
        <v>654</v>
      </c>
      <c r="J282" s="242" t="s">
        <v>655</v>
      </c>
      <c r="L282" s="426" t="s">
        <v>31</v>
      </c>
      <c r="M282" s="426"/>
      <c r="N282" s="426"/>
      <c r="P282" s="242" t="s">
        <v>141</v>
      </c>
      <c r="Q282" s="243">
        <v>40</v>
      </c>
      <c r="R282" s="243">
        <v>27</v>
      </c>
      <c r="S282" s="424">
        <v>13</v>
      </c>
      <c r="T282" s="424"/>
      <c r="U282" s="424">
        <v>24</v>
      </c>
      <c r="V282" s="424"/>
      <c r="W282" s="424"/>
      <c r="X282" s="424">
        <v>16</v>
      </c>
      <c r="Y282" s="424"/>
      <c r="Z282" s="424"/>
    </row>
    <row r="283" spans="2:26" s="271" customFormat="1" ht="12.75" customHeight="1">
      <c r="E283" s="285" t="s">
        <v>656</v>
      </c>
      <c r="F283" s="285"/>
      <c r="G283" s="285"/>
      <c r="I283" s="275">
        <f>COUNTA(I282)</f>
        <v>1</v>
      </c>
      <c r="Q283" s="276">
        <f>SUM(Q282)</f>
        <v>40</v>
      </c>
      <c r="R283" s="276">
        <f t="shared" ref="R283:X283" si="18">SUM(R282)</f>
        <v>27</v>
      </c>
      <c r="S283" s="277">
        <f t="shared" si="18"/>
        <v>13</v>
      </c>
      <c r="T283" s="277"/>
      <c r="U283" s="277">
        <f t="shared" si="18"/>
        <v>24</v>
      </c>
      <c r="V283" s="277"/>
      <c r="W283" s="277">
        <f t="shared" si="18"/>
        <v>0</v>
      </c>
      <c r="X283" s="277">
        <f t="shared" si="18"/>
        <v>16</v>
      </c>
      <c r="Y283" s="277"/>
      <c r="Z283" s="277"/>
    </row>
    <row r="284" spans="2:26" s="278" customFormat="1" ht="12.75" customHeight="1">
      <c r="C284" s="434" t="s">
        <v>341</v>
      </c>
      <c r="D284" s="434"/>
      <c r="E284" s="434"/>
      <c r="F284" s="434"/>
      <c r="G284" s="434"/>
      <c r="I284" s="278">
        <f>SUM(I200+I249+I281+I283)</f>
        <v>248</v>
      </c>
      <c r="Q284" s="279">
        <f>SUM(Q200+Q249+Q281+Q283)</f>
        <v>7861</v>
      </c>
      <c r="R284" s="279">
        <f t="shared" ref="R284:X284" si="19">SUM(R200+R249+R281+R283)</f>
        <v>4693</v>
      </c>
      <c r="S284" s="280">
        <f t="shared" si="19"/>
        <v>3168</v>
      </c>
      <c r="T284" s="280"/>
      <c r="U284" s="280">
        <f t="shared" si="19"/>
        <v>6727</v>
      </c>
      <c r="V284" s="280"/>
      <c r="W284" s="280">
        <f t="shared" si="19"/>
        <v>0</v>
      </c>
      <c r="X284" s="280">
        <f t="shared" si="19"/>
        <v>1134</v>
      </c>
      <c r="Y284" s="280"/>
      <c r="Z284" s="280"/>
    </row>
    <row r="285" spans="2:26" ht="6" customHeight="1"/>
    <row r="286" spans="2:26" ht="6" customHeight="1"/>
    <row r="287" spans="2:26" ht="10.95" customHeight="1">
      <c r="C287" s="416" t="s">
        <v>5</v>
      </c>
      <c r="D287" s="416"/>
      <c r="E287" s="416"/>
      <c r="F287" s="416"/>
      <c r="G287" s="416"/>
      <c r="Q287" s="281" t="s">
        <v>657</v>
      </c>
      <c r="R287" s="281" t="s">
        <v>658</v>
      </c>
      <c r="S287" s="435" t="s">
        <v>659</v>
      </c>
      <c r="T287" s="435"/>
      <c r="U287" s="435" t="s">
        <v>660</v>
      </c>
      <c r="V287" s="435"/>
      <c r="W287" s="435"/>
      <c r="X287" s="435" t="s">
        <v>661</v>
      </c>
      <c r="Y287" s="435"/>
      <c r="Z287" s="435"/>
    </row>
    <row r="288" spans="2:26" ht="10.199999999999999" hidden="1" customHeight="1"/>
    <row r="289" spans="2:10" ht="13.2">
      <c r="B289" s="417" t="s">
        <v>145</v>
      </c>
      <c r="C289" s="417"/>
      <c r="D289" s="417"/>
      <c r="E289" s="417"/>
      <c r="F289" s="282">
        <v>267</v>
      </c>
    </row>
    <row r="290" spans="2:10" ht="20.399999999999999" customHeight="1">
      <c r="C290" s="176" t="s">
        <v>6</v>
      </c>
    </row>
    <row r="291" spans="2:10" ht="14.25" customHeight="1">
      <c r="C291" s="235" t="s">
        <v>182</v>
      </c>
      <c r="D291" s="235"/>
      <c r="E291" s="235"/>
      <c r="F291" s="235"/>
      <c r="G291" s="235"/>
      <c r="H291" s="235"/>
      <c r="I291" s="235"/>
      <c r="J291" s="235"/>
    </row>
    <row r="292" spans="2:10" ht="12.75" customHeight="1">
      <c r="C292" s="283" t="s">
        <v>181</v>
      </c>
      <c r="D292" s="283"/>
      <c r="E292" s="283"/>
      <c r="F292" s="283"/>
      <c r="G292" s="283"/>
      <c r="H292" s="283"/>
      <c r="I292" s="283"/>
      <c r="J292" s="236"/>
    </row>
    <row r="293" spans="2:10" ht="12.75" customHeight="1">
      <c r="C293" s="180"/>
      <c r="D293" s="180"/>
      <c r="E293" s="180"/>
      <c r="F293" s="180"/>
      <c r="G293" s="180"/>
      <c r="H293" s="180"/>
      <c r="I293" s="180"/>
      <c r="J293" s="180"/>
    </row>
    <row r="294" spans="2:10" ht="12.75" customHeight="1">
      <c r="C294" s="180"/>
      <c r="D294" s="180"/>
      <c r="E294" s="180"/>
      <c r="F294" s="180"/>
      <c r="G294" s="180"/>
      <c r="H294" s="180"/>
      <c r="I294" s="180"/>
      <c r="J294" s="180"/>
    </row>
  </sheetData>
  <mergeCells count="1530">
    <mergeCell ref="C284:G284"/>
    <mergeCell ref="C287:G287"/>
    <mergeCell ref="S287:T287"/>
    <mergeCell ref="U287:W287"/>
    <mergeCell ref="X287:Z287"/>
    <mergeCell ref="B289:E289"/>
    <mergeCell ref="X279:Z279"/>
    <mergeCell ref="E280:G280"/>
    <mergeCell ref="E281:G281"/>
    <mergeCell ref="B282:C282"/>
    <mergeCell ref="E282:H282"/>
    <mergeCell ref="L282:N282"/>
    <mergeCell ref="S282:T282"/>
    <mergeCell ref="U282:W282"/>
    <mergeCell ref="X282:Z282"/>
    <mergeCell ref="E278:G278"/>
    <mergeCell ref="B279:C279"/>
    <mergeCell ref="E279:H279"/>
    <mergeCell ref="L279:N279"/>
    <mergeCell ref="S279:T279"/>
    <mergeCell ref="U279:W279"/>
    <mergeCell ref="B277:C277"/>
    <mergeCell ref="E277:H277"/>
    <mergeCell ref="L277:N277"/>
    <mergeCell ref="S277:T277"/>
    <mergeCell ref="U277:W277"/>
    <mergeCell ref="X277:Z277"/>
    <mergeCell ref="B276:C276"/>
    <mergeCell ref="E276:H276"/>
    <mergeCell ref="L276:N276"/>
    <mergeCell ref="S276:T276"/>
    <mergeCell ref="U276:W276"/>
    <mergeCell ref="X276:Z276"/>
    <mergeCell ref="B275:C275"/>
    <mergeCell ref="E275:H275"/>
    <mergeCell ref="L275:N275"/>
    <mergeCell ref="S275:T275"/>
    <mergeCell ref="U275:W275"/>
    <mergeCell ref="X275:Z275"/>
    <mergeCell ref="B274:C274"/>
    <mergeCell ref="E274:H274"/>
    <mergeCell ref="L274:N274"/>
    <mergeCell ref="S274:T274"/>
    <mergeCell ref="U274:W274"/>
    <mergeCell ref="X274:Z274"/>
    <mergeCell ref="B273:C273"/>
    <mergeCell ref="E273:H273"/>
    <mergeCell ref="L273:N273"/>
    <mergeCell ref="S273:T273"/>
    <mergeCell ref="U273:W273"/>
    <mergeCell ref="X273:Z273"/>
    <mergeCell ref="B272:C272"/>
    <mergeCell ref="E272:H272"/>
    <mergeCell ref="L272:N272"/>
    <mergeCell ref="S272:T272"/>
    <mergeCell ref="U272:W272"/>
    <mergeCell ref="X272:Z272"/>
    <mergeCell ref="B271:C271"/>
    <mergeCell ref="E271:H271"/>
    <mergeCell ref="L271:N271"/>
    <mergeCell ref="S271:T271"/>
    <mergeCell ref="U271:W271"/>
    <mergeCell ref="X271:Z271"/>
    <mergeCell ref="B270:C270"/>
    <mergeCell ref="E270:H270"/>
    <mergeCell ref="L270:N270"/>
    <mergeCell ref="S270:T270"/>
    <mergeCell ref="U270:W270"/>
    <mergeCell ref="X270:Z270"/>
    <mergeCell ref="B269:C269"/>
    <mergeCell ref="E269:H269"/>
    <mergeCell ref="L269:N269"/>
    <mergeCell ref="S269:T269"/>
    <mergeCell ref="U269:W269"/>
    <mergeCell ref="X269:Z269"/>
    <mergeCell ref="B268:C268"/>
    <mergeCell ref="E268:H268"/>
    <mergeCell ref="L268:N268"/>
    <mergeCell ref="S268:T268"/>
    <mergeCell ref="U268:W268"/>
    <mergeCell ref="X268:Z268"/>
    <mergeCell ref="B267:C267"/>
    <mergeCell ref="E267:H267"/>
    <mergeCell ref="L267:N267"/>
    <mergeCell ref="S267:T267"/>
    <mergeCell ref="U267:W267"/>
    <mergeCell ref="X267:Z267"/>
    <mergeCell ref="B266:C266"/>
    <mergeCell ref="E266:H266"/>
    <mergeCell ref="L266:N266"/>
    <mergeCell ref="S266:T266"/>
    <mergeCell ref="U266:W266"/>
    <mergeCell ref="X266:Z266"/>
    <mergeCell ref="B265:C265"/>
    <mergeCell ref="E265:H265"/>
    <mergeCell ref="L265:N265"/>
    <mergeCell ref="S265:T265"/>
    <mergeCell ref="U265:W265"/>
    <mergeCell ref="X265:Z265"/>
    <mergeCell ref="B264:C264"/>
    <mergeCell ref="E264:H264"/>
    <mergeCell ref="L264:N264"/>
    <mergeCell ref="S264:T264"/>
    <mergeCell ref="U264:W264"/>
    <mergeCell ref="X264:Z264"/>
    <mergeCell ref="B263:C263"/>
    <mergeCell ref="E263:H263"/>
    <mergeCell ref="L263:N263"/>
    <mergeCell ref="S263:T263"/>
    <mergeCell ref="U263:W263"/>
    <mergeCell ref="X263:Z263"/>
    <mergeCell ref="B262:C262"/>
    <mergeCell ref="E262:H262"/>
    <mergeCell ref="L262:N262"/>
    <mergeCell ref="S262:T262"/>
    <mergeCell ref="U262:W262"/>
    <mergeCell ref="X262:Z262"/>
    <mergeCell ref="B261:C261"/>
    <mergeCell ref="E261:H261"/>
    <mergeCell ref="L261:N261"/>
    <mergeCell ref="S261:T261"/>
    <mergeCell ref="U261:W261"/>
    <mergeCell ref="X261:Z261"/>
    <mergeCell ref="B260:C260"/>
    <mergeCell ref="E260:H260"/>
    <mergeCell ref="L260:N260"/>
    <mergeCell ref="S260:T260"/>
    <mergeCell ref="U260:W260"/>
    <mergeCell ref="X260:Z260"/>
    <mergeCell ref="B259:C259"/>
    <mergeCell ref="E259:H259"/>
    <mergeCell ref="L259:N259"/>
    <mergeCell ref="S259:T259"/>
    <mergeCell ref="U259:W259"/>
    <mergeCell ref="X259:Z259"/>
    <mergeCell ref="B258:C258"/>
    <mergeCell ref="E258:H258"/>
    <mergeCell ref="L258:N258"/>
    <mergeCell ref="S258:T258"/>
    <mergeCell ref="U258:W258"/>
    <mergeCell ref="X258:Z258"/>
    <mergeCell ref="B257:C257"/>
    <mergeCell ref="E257:H257"/>
    <mergeCell ref="L257:N257"/>
    <mergeCell ref="S257:T257"/>
    <mergeCell ref="U257:W257"/>
    <mergeCell ref="X257:Z257"/>
    <mergeCell ref="B256:C256"/>
    <mergeCell ref="E256:H256"/>
    <mergeCell ref="L256:N256"/>
    <mergeCell ref="S256:T256"/>
    <mergeCell ref="U256:W256"/>
    <mergeCell ref="X256:Z256"/>
    <mergeCell ref="B255:C255"/>
    <mergeCell ref="E255:H255"/>
    <mergeCell ref="L255:N255"/>
    <mergeCell ref="S255:T255"/>
    <mergeCell ref="U255:W255"/>
    <mergeCell ref="X255:Z255"/>
    <mergeCell ref="X253:Z253"/>
    <mergeCell ref="B254:C254"/>
    <mergeCell ref="E254:H254"/>
    <mergeCell ref="L254:N254"/>
    <mergeCell ref="S254:T254"/>
    <mergeCell ref="U254:W254"/>
    <mergeCell ref="X254:Z254"/>
    <mergeCell ref="E252:G252"/>
    <mergeCell ref="B253:C253"/>
    <mergeCell ref="E253:H253"/>
    <mergeCell ref="L253:N253"/>
    <mergeCell ref="S253:T253"/>
    <mergeCell ref="U253:W253"/>
    <mergeCell ref="U250:W250"/>
    <mergeCell ref="X250:Z250"/>
    <mergeCell ref="B251:C251"/>
    <mergeCell ref="E251:H251"/>
    <mergeCell ref="L251:N251"/>
    <mergeCell ref="S251:T251"/>
    <mergeCell ref="U251:W251"/>
    <mergeCell ref="X251:Z251"/>
    <mergeCell ref="E248:G248"/>
    <mergeCell ref="E249:G249"/>
    <mergeCell ref="B250:C250"/>
    <mergeCell ref="E250:H250"/>
    <mergeCell ref="L250:N250"/>
    <mergeCell ref="S250:T250"/>
    <mergeCell ref="B247:C247"/>
    <mergeCell ref="E247:H247"/>
    <mergeCell ref="L247:N247"/>
    <mergeCell ref="S247:T247"/>
    <mergeCell ref="U247:W247"/>
    <mergeCell ref="X247:Z247"/>
    <mergeCell ref="B246:C246"/>
    <mergeCell ref="E246:H246"/>
    <mergeCell ref="L246:N246"/>
    <mergeCell ref="S246:T246"/>
    <mergeCell ref="U246:W246"/>
    <mergeCell ref="X246:Z246"/>
    <mergeCell ref="B245:C245"/>
    <mergeCell ref="E245:H245"/>
    <mergeCell ref="L245:N245"/>
    <mergeCell ref="S245:T245"/>
    <mergeCell ref="U245:W245"/>
    <mergeCell ref="X245:Z245"/>
    <mergeCell ref="B244:C244"/>
    <mergeCell ref="E244:H244"/>
    <mergeCell ref="L244:N244"/>
    <mergeCell ref="S244:T244"/>
    <mergeCell ref="U244:W244"/>
    <mergeCell ref="X244:Z244"/>
    <mergeCell ref="B243:C243"/>
    <mergeCell ref="E243:H243"/>
    <mergeCell ref="L243:N243"/>
    <mergeCell ref="S243:T243"/>
    <mergeCell ref="U243:W243"/>
    <mergeCell ref="X243:Z243"/>
    <mergeCell ref="B242:C242"/>
    <mergeCell ref="E242:H242"/>
    <mergeCell ref="L242:N242"/>
    <mergeCell ref="S242:T242"/>
    <mergeCell ref="U242:W242"/>
    <mergeCell ref="X242:Z242"/>
    <mergeCell ref="B241:C241"/>
    <mergeCell ref="E241:H241"/>
    <mergeCell ref="L241:N241"/>
    <mergeCell ref="S241:T241"/>
    <mergeCell ref="U241:W241"/>
    <mergeCell ref="X241:Z241"/>
    <mergeCell ref="B240:C240"/>
    <mergeCell ref="E240:H240"/>
    <mergeCell ref="L240:N240"/>
    <mergeCell ref="S240:T240"/>
    <mergeCell ref="U240:W240"/>
    <mergeCell ref="X240:Z240"/>
    <mergeCell ref="B239:C239"/>
    <mergeCell ref="E239:H239"/>
    <mergeCell ref="L239:N239"/>
    <mergeCell ref="S239:T239"/>
    <mergeCell ref="U239:W239"/>
    <mergeCell ref="X239:Z239"/>
    <mergeCell ref="B238:C238"/>
    <mergeCell ref="E238:H238"/>
    <mergeCell ref="L238:N238"/>
    <mergeCell ref="S238:T238"/>
    <mergeCell ref="U238:W238"/>
    <mergeCell ref="X238:Z238"/>
    <mergeCell ref="B237:C237"/>
    <mergeCell ref="E237:H237"/>
    <mergeCell ref="L237:N237"/>
    <mergeCell ref="S237:T237"/>
    <mergeCell ref="U237:W237"/>
    <mergeCell ref="X237:Z237"/>
    <mergeCell ref="B236:C236"/>
    <mergeCell ref="E236:H236"/>
    <mergeCell ref="L236:N236"/>
    <mergeCell ref="S236:T236"/>
    <mergeCell ref="U236:W236"/>
    <mergeCell ref="X236:Z236"/>
    <mergeCell ref="B235:C235"/>
    <mergeCell ref="E235:H235"/>
    <mergeCell ref="L235:N235"/>
    <mergeCell ref="S235:T235"/>
    <mergeCell ref="U235:W235"/>
    <mergeCell ref="X235:Z235"/>
    <mergeCell ref="B234:C234"/>
    <mergeCell ref="E234:H234"/>
    <mergeCell ref="L234:N234"/>
    <mergeCell ref="S234:T234"/>
    <mergeCell ref="U234:W234"/>
    <mergeCell ref="X234:Z234"/>
    <mergeCell ref="B233:C233"/>
    <mergeCell ref="E233:H233"/>
    <mergeCell ref="L233:N233"/>
    <mergeCell ref="S233:T233"/>
    <mergeCell ref="U233:W233"/>
    <mergeCell ref="X233:Z233"/>
    <mergeCell ref="B232:C232"/>
    <mergeCell ref="E232:H232"/>
    <mergeCell ref="L232:N232"/>
    <mergeCell ref="S232:T232"/>
    <mergeCell ref="U232:W232"/>
    <mergeCell ref="X232:Z232"/>
    <mergeCell ref="B231:C231"/>
    <mergeCell ref="E231:H231"/>
    <mergeCell ref="L231:N231"/>
    <mergeCell ref="S231:T231"/>
    <mergeCell ref="U231:W231"/>
    <mergeCell ref="X231:Z231"/>
    <mergeCell ref="B230:C230"/>
    <mergeCell ref="E230:H230"/>
    <mergeCell ref="L230:N230"/>
    <mergeCell ref="S230:T230"/>
    <mergeCell ref="U230:W230"/>
    <mergeCell ref="X230:Z230"/>
    <mergeCell ref="B229:C229"/>
    <mergeCell ref="E229:H229"/>
    <mergeCell ref="L229:N229"/>
    <mergeCell ref="S229:T229"/>
    <mergeCell ref="U229:W229"/>
    <mergeCell ref="X229:Z229"/>
    <mergeCell ref="B228:C228"/>
    <mergeCell ref="E228:H228"/>
    <mergeCell ref="L228:N228"/>
    <mergeCell ref="S228:T228"/>
    <mergeCell ref="U228:W228"/>
    <mergeCell ref="X228:Z228"/>
    <mergeCell ref="B227:C227"/>
    <mergeCell ref="E227:H227"/>
    <mergeCell ref="L227:N227"/>
    <mergeCell ref="S227:T227"/>
    <mergeCell ref="U227:W227"/>
    <mergeCell ref="X227:Z227"/>
    <mergeCell ref="B226:C226"/>
    <mergeCell ref="E226:H226"/>
    <mergeCell ref="L226:N226"/>
    <mergeCell ref="S226:T226"/>
    <mergeCell ref="U226:W226"/>
    <mergeCell ref="X226:Z226"/>
    <mergeCell ref="X224:Z224"/>
    <mergeCell ref="B225:C225"/>
    <mergeCell ref="E225:H225"/>
    <mergeCell ref="L225:N225"/>
    <mergeCell ref="S225:T225"/>
    <mergeCell ref="U225:W225"/>
    <mergeCell ref="X225:Z225"/>
    <mergeCell ref="E223:G223"/>
    <mergeCell ref="B224:C224"/>
    <mergeCell ref="E224:H224"/>
    <mergeCell ref="L224:N224"/>
    <mergeCell ref="S224:T224"/>
    <mergeCell ref="U224:W224"/>
    <mergeCell ref="B222:C222"/>
    <mergeCell ref="E222:H222"/>
    <mergeCell ref="L222:N222"/>
    <mergeCell ref="S222:T222"/>
    <mergeCell ref="U222:W222"/>
    <mergeCell ref="X222:Z222"/>
    <mergeCell ref="B221:C221"/>
    <mergeCell ref="E221:H221"/>
    <mergeCell ref="L221:N221"/>
    <mergeCell ref="S221:T221"/>
    <mergeCell ref="U221:W221"/>
    <mergeCell ref="X221:Z221"/>
    <mergeCell ref="B220:C220"/>
    <mergeCell ref="E220:H220"/>
    <mergeCell ref="L220:N220"/>
    <mergeCell ref="S220:T220"/>
    <mergeCell ref="U220:W220"/>
    <mergeCell ref="X220:Z220"/>
    <mergeCell ref="B219:C219"/>
    <mergeCell ref="E219:H219"/>
    <mergeCell ref="L219:N219"/>
    <mergeCell ref="S219:T219"/>
    <mergeCell ref="U219:W219"/>
    <mergeCell ref="X219:Z219"/>
    <mergeCell ref="B218:C218"/>
    <mergeCell ref="E218:H218"/>
    <mergeCell ref="L218:N218"/>
    <mergeCell ref="S218:T218"/>
    <mergeCell ref="U218:W218"/>
    <mergeCell ref="X218:Z218"/>
    <mergeCell ref="B217:C217"/>
    <mergeCell ref="E217:H217"/>
    <mergeCell ref="L217:N217"/>
    <mergeCell ref="S217:T217"/>
    <mergeCell ref="U217:W217"/>
    <mergeCell ref="X217:Z217"/>
    <mergeCell ref="B216:C216"/>
    <mergeCell ref="E216:H216"/>
    <mergeCell ref="L216:N216"/>
    <mergeCell ref="S216:T216"/>
    <mergeCell ref="U216:W216"/>
    <mergeCell ref="X216:Z216"/>
    <mergeCell ref="B215:C215"/>
    <mergeCell ref="E215:H215"/>
    <mergeCell ref="L215:N215"/>
    <mergeCell ref="S215:T215"/>
    <mergeCell ref="U215:W215"/>
    <mergeCell ref="X215:Z215"/>
    <mergeCell ref="B214:C214"/>
    <mergeCell ref="E214:H214"/>
    <mergeCell ref="L214:N214"/>
    <mergeCell ref="S214:T214"/>
    <mergeCell ref="U214:W214"/>
    <mergeCell ref="X214:Z214"/>
    <mergeCell ref="B213:C213"/>
    <mergeCell ref="E213:H213"/>
    <mergeCell ref="L213:N213"/>
    <mergeCell ref="S213:T213"/>
    <mergeCell ref="U213:W213"/>
    <mergeCell ref="X213:Z213"/>
    <mergeCell ref="B212:C212"/>
    <mergeCell ref="E212:H212"/>
    <mergeCell ref="L212:N212"/>
    <mergeCell ref="S212:T212"/>
    <mergeCell ref="U212:W212"/>
    <mergeCell ref="X212:Z212"/>
    <mergeCell ref="B211:C211"/>
    <mergeCell ref="E211:H211"/>
    <mergeCell ref="L211:N211"/>
    <mergeCell ref="S211:T211"/>
    <mergeCell ref="U211:W211"/>
    <mergeCell ref="X211:Z211"/>
    <mergeCell ref="B210:C210"/>
    <mergeCell ref="E210:H210"/>
    <mergeCell ref="L210:N210"/>
    <mergeCell ref="S210:T210"/>
    <mergeCell ref="U210:W210"/>
    <mergeCell ref="X210:Z210"/>
    <mergeCell ref="B209:C209"/>
    <mergeCell ref="E209:H209"/>
    <mergeCell ref="L209:N209"/>
    <mergeCell ref="S209:T209"/>
    <mergeCell ref="U209:W209"/>
    <mergeCell ref="X209:Z209"/>
    <mergeCell ref="B208:C208"/>
    <mergeCell ref="E208:H208"/>
    <mergeCell ref="L208:N208"/>
    <mergeCell ref="S208:T208"/>
    <mergeCell ref="U208:W208"/>
    <mergeCell ref="X208:Z208"/>
    <mergeCell ref="B207:C207"/>
    <mergeCell ref="E207:H207"/>
    <mergeCell ref="L207:N207"/>
    <mergeCell ref="S207:T207"/>
    <mergeCell ref="U207:W207"/>
    <mergeCell ref="X207:Z207"/>
    <mergeCell ref="B206:C206"/>
    <mergeCell ref="E206:H206"/>
    <mergeCell ref="L206:N206"/>
    <mergeCell ref="S206:T206"/>
    <mergeCell ref="U206:W206"/>
    <mergeCell ref="X206:Z206"/>
    <mergeCell ref="B205:C205"/>
    <mergeCell ref="E205:H205"/>
    <mergeCell ref="L205:N205"/>
    <mergeCell ref="S205:T205"/>
    <mergeCell ref="U205:W205"/>
    <mergeCell ref="X205:Z205"/>
    <mergeCell ref="B204:C204"/>
    <mergeCell ref="E204:H204"/>
    <mergeCell ref="L204:N204"/>
    <mergeCell ref="S204:T204"/>
    <mergeCell ref="U204:W204"/>
    <mergeCell ref="X204:Z204"/>
    <mergeCell ref="B203:C203"/>
    <mergeCell ref="E203:H203"/>
    <mergeCell ref="L203:N203"/>
    <mergeCell ref="S203:T203"/>
    <mergeCell ref="U203:W203"/>
    <mergeCell ref="X203:Z203"/>
    <mergeCell ref="L201:N201"/>
    <mergeCell ref="S201:T201"/>
    <mergeCell ref="U201:W201"/>
    <mergeCell ref="X201:Z201"/>
    <mergeCell ref="B202:C202"/>
    <mergeCell ref="E202:H202"/>
    <mergeCell ref="L202:N202"/>
    <mergeCell ref="S202:T202"/>
    <mergeCell ref="U202:W202"/>
    <mergeCell ref="X202:Z202"/>
    <mergeCell ref="E197:G197"/>
    <mergeCell ref="E198:F198"/>
    <mergeCell ref="E199:G199"/>
    <mergeCell ref="E200:G200"/>
    <mergeCell ref="B201:C201"/>
    <mergeCell ref="E201:H201"/>
    <mergeCell ref="X195:Z195"/>
    <mergeCell ref="B196:C196"/>
    <mergeCell ref="E196:H196"/>
    <mergeCell ref="L196:N196"/>
    <mergeCell ref="S196:T196"/>
    <mergeCell ref="U196:W196"/>
    <mergeCell ref="X196:Z196"/>
    <mergeCell ref="E194:G194"/>
    <mergeCell ref="B195:C195"/>
    <mergeCell ref="E195:H195"/>
    <mergeCell ref="L195:N195"/>
    <mergeCell ref="S195:T195"/>
    <mergeCell ref="U195:W195"/>
    <mergeCell ref="B193:C193"/>
    <mergeCell ref="E193:H193"/>
    <mergeCell ref="L193:N193"/>
    <mergeCell ref="S193:T193"/>
    <mergeCell ref="U193:W193"/>
    <mergeCell ref="X193:Z193"/>
    <mergeCell ref="B192:C192"/>
    <mergeCell ref="E192:H192"/>
    <mergeCell ref="L192:N192"/>
    <mergeCell ref="S192:T192"/>
    <mergeCell ref="U192:W192"/>
    <mergeCell ref="X192:Z192"/>
    <mergeCell ref="B191:C191"/>
    <mergeCell ref="E191:H191"/>
    <mergeCell ref="L191:N191"/>
    <mergeCell ref="S191:T191"/>
    <mergeCell ref="U191:W191"/>
    <mergeCell ref="X191:Z191"/>
    <mergeCell ref="B190:C190"/>
    <mergeCell ref="E190:H190"/>
    <mergeCell ref="L190:N190"/>
    <mergeCell ref="S190:T190"/>
    <mergeCell ref="U190:W190"/>
    <mergeCell ref="X190:Z190"/>
    <mergeCell ref="B189:C189"/>
    <mergeCell ref="E189:H189"/>
    <mergeCell ref="L189:N189"/>
    <mergeCell ref="S189:T189"/>
    <mergeCell ref="U189:W189"/>
    <mergeCell ref="X189:Z189"/>
    <mergeCell ref="B188:C188"/>
    <mergeCell ref="E188:H188"/>
    <mergeCell ref="L188:N188"/>
    <mergeCell ref="S188:T188"/>
    <mergeCell ref="U188:W188"/>
    <mergeCell ref="X188:Z188"/>
    <mergeCell ref="B187:C187"/>
    <mergeCell ref="E187:H187"/>
    <mergeCell ref="L187:N187"/>
    <mergeCell ref="S187:T187"/>
    <mergeCell ref="U187:W187"/>
    <mergeCell ref="X187:Z187"/>
    <mergeCell ref="B186:C186"/>
    <mergeCell ref="E186:H186"/>
    <mergeCell ref="L186:N186"/>
    <mergeCell ref="S186:T186"/>
    <mergeCell ref="U186:W186"/>
    <mergeCell ref="X186:Z186"/>
    <mergeCell ref="B185:C185"/>
    <mergeCell ref="E185:H185"/>
    <mergeCell ref="L185:N185"/>
    <mergeCell ref="S185:T185"/>
    <mergeCell ref="U185:W185"/>
    <mergeCell ref="X185:Z185"/>
    <mergeCell ref="B184:C184"/>
    <mergeCell ref="E184:H184"/>
    <mergeCell ref="L184:N184"/>
    <mergeCell ref="S184:T184"/>
    <mergeCell ref="U184:W184"/>
    <mergeCell ref="X184:Z184"/>
    <mergeCell ref="B183:C183"/>
    <mergeCell ref="E183:H183"/>
    <mergeCell ref="L183:N183"/>
    <mergeCell ref="S183:T183"/>
    <mergeCell ref="U183:W183"/>
    <mergeCell ref="X183:Z183"/>
    <mergeCell ref="B182:C182"/>
    <mergeCell ref="E182:H182"/>
    <mergeCell ref="L182:N182"/>
    <mergeCell ref="S182:T182"/>
    <mergeCell ref="U182:W182"/>
    <mergeCell ref="X182:Z182"/>
    <mergeCell ref="B181:C181"/>
    <mergeCell ref="E181:H181"/>
    <mergeCell ref="L181:N181"/>
    <mergeCell ref="S181:T181"/>
    <mergeCell ref="U181:W181"/>
    <mergeCell ref="X181:Z181"/>
    <mergeCell ref="B180:C180"/>
    <mergeCell ref="E180:H180"/>
    <mergeCell ref="L180:N180"/>
    <mergeCell ref="S180:T180"/>
    <mergeCell ref="U180:W180"/>
    <mergeCell ref="X180:Z180"/>
    <mergeCell ref="B179:C179"/>
    <mergeCell ref="E179:H179"/>
    <mergeCell ref="L179:N179"/>
    <mergeCell ref="S179:T179"/>
    <mergeCell ref="U179:W179"/>
    <mergeCell ref="X179:Z179"/>
    <mergeCell ref="B178:C178"/>
    <mergeCell ref="E178:H178"/>
    <mergeCell ref="L178:N178"/>
    <mergeCell ref="S178:T178"/>
    <mergeCell ref="U178:W178"/>
    <mergeCell ref="X178:Z178"/>
    <mergeCell ref="B177:C177"/>
    <mergeCell ref="E177:H177"/>
    <mergeCell ref="L177:N177"/>
    <mergeCell ref="S177:T177"/>
    <mergeCell ref="U177:W177"/>
    <mergeCell ref="X177:Z177"/>
    <mergeCell ref="B176:C176"/>
    <mergeCell ref="E176:H176"/>
    <mergeCell ref="L176:N176"/>
    <mergeCell ref="S176:T176"/>
    <mergeCell ref="U176:W176"/>
    <mergeCell ref="X176:Z176"/>
    <mergeCell ref="B175:C175"/>
    <mergeCell ref="E175:H175"/>
    <mergeCell ref="L175:N175"/>
    <mergeCell ref="S175:T175"/>
    <mergeCell ref="U175:W175"/>
    <mergeCell ref="X175:Z175"/>
    <mergeCell ref="B174:C174"/>
    <mergeCell ref="E174:H174"/>
    <mergeCell ref="L174:N174"/>
    <mergeCell ref="S174:T174"/>
    <mergeCell ref="U174:W174"/>
    <mergeCell ref="X174:Z174"/>
    <mergeCell ref="B173:C173"/>
    <mergeCell ref="E173:H173"/>
    <mergeCell ref="L173:N173"/>
    <mergeCell ref="S173:T173"/>
    <mergeCell ref="U173:W173"/>
    <mergeCell ref="X173:Z173"/>
    <mergeCell ref="B172:C172"/>
    <mergeCell ref="E172:H172"/>
    <mergeCell ref="L172:N172"/>
    <mergeCell ref="S172:T172"/>
    <mergeCell ref="U172:W172"/>
    <mergeCell ref="X172:Z172"/>
    <mergeCell ref="B171:C171"/>
    <mergeCell ref="E171:H171"/>
    <mergeCell ref="L171:N171"/>
    <mergeCell ref="S171:T171"/>
    <mergeCell ref="U171:W171"/>
    <mergeCell ref="X171:Z171"/>
    <mergeCell ref="B170:C170"/>
    <mergeCell ref="E170:H170"/>
    <mergeCell ref="L170:N170"/>
    <mergeCell ref="S170:T170"/>
    <mergeCell ref="U170:W170"/>
    <mergeCell ref="X170:Z170"/>
    <mergeCell ref="B169:C169"/>
    <mergeCell ref="E169:H169"/>
    <mergeCell ref="L169:N169"/>
    <mergeCell ref="S169:T169"/>
    <mergeCell ref="U169:W169"/>
    <mergeCell ref="X169:Z169"/>
    <mergeCell ref="B168:C168"/>
    <mergeCell ref="E168:H168"/>
    <mergeCell ref="L168:N168"/>
    <mergeCell ref="S168:T168"/>
    <mergeCell ref="U168:W168"/>
    <mergeCell ref="X168:Z168"/>
    <mergeCell ref="B167:C167"/>
    <mergeCell ref="E167:H167"/>
    <mergeCell ref="L167:N167"/>
    <mergeCell ref="S167:T167"/>
    <mergeCell ref="U167:W167"/>
    <mergeCell ref="X167:Z167"/>
    <mergeCell ref="B166:C166"/>
    <mergeCell ref="E166:H166"/>
    <mergeCell ref="L166:N166"/>
    <mergeCell ref="S166:T166"/>
    <mergeCell ref="U166:W166"/>
    <mergeCell ref="X166:Z166"/>
    <mergeCell ref="B165:C165"/>
    <mergeCell ref="E165:H165"/>
    <mergeCell ref="L165:N165"/>
    <mergeCell ref="S165:T165"/>
    <mergeCell ref="U165:W165"/>
    <mergeCell ref="X165:Z165"/>
    <mergeCell ref="B164:C164"/>
    <mergeCell ref="E164:H164"/>
    <mergeCell ref="L164:N164"/>
    <mergeCell ref="S164:T164"/>
    <mergeCell ref="U164:W164"/>
    <mergeCell ref="X164:Z164"/>
    <mergeCell ref="B163:C163"/>
    <mergeCell ref="E163:H163"/>
    <mergeCell ref="L163:N163"/>
    <mergeCell ref="S163:T163"/>
    <mergeCell ref="U163:W163"/>
    <mergeCell ref="X163:Z163"/>
    <mergeCell ref="B162:C162"/>
    <mergeCell ref="E162:H162"/>
    <mergeCell ref="L162:N162"/>
    <mergeCell ref="S162:T162"/>
    <mergeCell ref="U162:W162"/>
    <mergeCell ref="X162:Z162"/>
    <mergeCell ref="B161:C161"/>
    <mergeCell ref="E161:H161"/>
    <mergeCell ref="L161:N161"/>
    <mergeCell ref="S161:T161"/>
    <mergeCell ref="U161:W161"/>
    <mergeCell ref="X161:Z161"/>
    <mergeCell ref="B160:C160"/>
    <mergeCell ref="E160:H160"/>
    <mergeCell ref="L160:N160"/>
    <mergeCell ref="S160:T160"/>
    <mergeCell ref="U160:W160"/>
    <mergeCell ref="X160:Z160"/>
    <mergeCell ref="B159:C159"/>
    <mergeCell ref="E159:H159"/>
    <mergeCell ref="L159:N159"/>
    <mergeCell ref="S159:T159"/>
    <mergeCell ref="U159:W159"/>
    <mergeCell ref="X159:Z159"/>
    <mergeCell ref="B158:C158"/>
    <mergeCell ref="E158:H158"/>
    <mergeCell ref="L158:N158"/>
    <mergeCell ref="S158:T158"/>
    <mergeCell ref="U158:W158"/>
    <mergeCell ref="X158:Z158"/>
    <mergeCell ref="B157:C157"/>
    <mergeCell ref="E157:H157"/>
    <mergeCell ref="L157:N157"/>
    <mergeCell ref="S157:T157"/>
    <mergeCell ref="U157:W157"/>
    <mergeCell ref="X157:Z157"/>
    <mergeCell ref="B156:C156"/>
    <mergeCell ref="E156:H156"/>
    <mergeCell ref="L156:N156"/>
    <mergeCell ref="S156:T156"/>
    <mergeCell ref="U156:W156"/>
    <mergeCell ref="X156:Z156"/>
    <mergeCell ref="B155:C155"/>
    <mergeCell ref="E155:H155"/>
    <mergeCell ref="L155:N155"/>
    <mergeCell ref="S155:T155"/>
    <mergeCell ref="U155:W155"/>
    <mergeCell ref="X155:Z155"/>
    <mergeCell ref="B154:C154"/>
    <mergeCell ref="E154:H154"/>
    <mergeCell ref="L154:N154"/>
    <mergeCell ref="S154:T154"/>
    <mergeCell ref="U154:W154"/>
    <mergeCell ref="X154:Z154"/>
    <mergeCell ref="B153:C153"/>
    <mergeCell ref="E153:H153"/>
    <mergeCell ref="L153:N153"/>
    <mergeCell ref="S153:T153"/>
    <mergeCell ref="U153:W153"/>
    <mergeCell ref="X153:Z153"/>
    <mergeCell ref="B152:C152"/>
    <mergeCell ref="E152:H152"/>
    <mergeCell ref="L152:N152"/>
    <mergeCell ref="S152:T152"/>
    <mergeCell ref="U152:W152"/>
    <mergeCell ref="X152:Z152"/>
    <mergeCell ref="B151:C151"/>
    <mergeCell ref="E151:H151"/>
    <mergeCell ref="L151:N151"/>
    <mergeCell ref="S151:T151"/>
    <mergeCell ref="U151:W151"/>
    <mergeCell ref="X151:Z151"/>
    <mergeCell ref="B150:C150"/>
    <mergeCell ref="E150:H150"/>
    <mergeCell ref="L150:N150"/>
    <mergeCell ref="S150:T150"/>
    <mergeCell ref="U150:W150"/>
    <mergeCell ref="X150:Z150"/>
    <mergeCell ref="B149:C149"/>
    <mergeCell ref="E149:H149"/>
    <mergeCell ref="L149:N149"/>
    <mergeCell ref="S149:T149"/>
    <mergeCell ref="U149:W149"/>
    <mergeCell ref="X149:Z149"/>
    <mergeCell ref="B148:C148"/>
    <mergeCell ref="E148:H148"/>
    <mergeCell ref="L148:N148"/>
    <mergeCell ref="S148:T148"/>
    <mergeCell ref="U148:W148"/>
    <mergeCell ref="X148:Z148"/>
    <mergeCell ref="B147:C147"/>
    <mergeCell ref="E147:H147"/>
    <mergeCell ref="L147:N147"/>
    <mergeCell ref="S147:T147"/>
    <mergeCell ref="U147:W147"/>
    <mergeCell ref="X147:Z147"/>
    <mergeCell ref="B146:C146"/>
    <mergeCell ref="E146:H146"/>
    <mergeCell ref="L146:N146"/>
    <mergeCell ref="S146:T146"/>
    <mergeCell ref="U146:W146"/>
    <mergeCell ref="X146:Z146"/>
    <mergeCell ref="B145:C145"/>
    <mergeCell ref="E145:H145"/>
    <mergeCell ref="L145:N145"/>
    <mergeCell ref="S145:T145"/>
    <mergeCell ref="U145:W145"/>
    <mergeCell ref="X145:Z145"/>
    <mergeCell ref="B144:C144"/>
    <mergeCell ref="E144:H144"/>
    <mergeCell ref="L144:N144"/>
    <mergeCell ref="S144:T144"/>
    <mergeCell ref="U144:W144"/>
    <mergeCell ref="X144:Z144"/>
    <mergeCell ref="B143:C143"/>
    <mergeCell ref="E143:H143"/>
    <mergeCell ref="L143:N143"/>
    <mergeCell ref="S143:T143"/>
    <mergeCell ref="U143:W143"/>
    <mergeCell ref="X143:Z143"/>
    <mergeCell ref="B142:C142"/>
    <mergeCell ref="E142:H142"/>
    <mergeCell ref="L142:N142"/>
    <mergeCell ref="S142:T142"/>
    <mergeCell ref="U142:W142"/>
    <mergeCell ref="X142:Z142"/>
    <mergeCell ref="B141:C141"/>
    <mergeCell ref="E141:H141"/>
    <mergeCell ref="L141:N141"/>
    <mergeCell ref="S141:T141"/>
    <mergeCell ref="U141:W141"/>
    <mergeCell ref="X141:Z141"/>
    <mergeCell ref="B140:C140"/>
    <mergeCell ref="E140:H140"/>
    <mergeCell ref="L140:N140"/>
    <mergeCell ref="S140:T140"/>
    <mergeCell ref="U140:W140"/>
    <mergeCell ref="X140:Z140"/>
    <mergeCell ref="B139:C139"/>
    <mergeCell ref="E139:H139"/>
    <mergeCell ref="L139:N139"/>
    <mergeCell ref="S139:T139"/>
    <mergeCell ref="U139:W139"/>
    <mergeCell ref="X139:Z139"/>
    <mergeCell ref="B138:C138"/>
    <mergeCell ref="E138:H138"/>
    <mergeCell ref="L138:N138"/>
    <mergeCell ref="S138:T138"/>
    <mergeCell ref="U138:W138"/>
    <mergeCell ref="X138:Z138"/>
    <mergeCell ref="B137:C137"/>
    <mergeCell ref="E137:H137"/>
    <mergeCell ref="L137:N137"/>
    <mergeCell ref="S137:T137"/>
    <mergeCell ref="U137:W137"/>
    <mergeCell ref="X137:Z137"/>
    <mergeCell ref="B136:C136"/>
    <mergeCell ref="E136:H136"/>
    <mergeCell ref="L136:N136"/>
    <mergeCell ref="S136:T136"/>
    <mergeCell ref="U136:W136"/>
    <mergeCell ref="X136:Z136"/>
    <mergeCell ref="B135:C135"/>
    <mergeCell ref="E135:H135"/>
    <mergeCell ref="L135:N135"/>
    <mergeCell ref="S135:T135"/>
    <mergeCell ref="U135:W135"/>
    <mergeCell ref="X135:Z135"/>
    <mergeCell ref="B134:C134"/>
    <mergeCell ref="E134:H134"/>
    <mergeCell ref="L134:N134"/>
    <mergeCell ref="S134:T134"/>
    <mergeCell ref="U134:W134"/>
    <mergeCell ref="X134:Z134"/>
    <mergeCell ref="B133:C133"/>
    <mergeCell ref="E133:H133"/>
    <mergeCell ref="L133:N133"/>
    <mergeCell ref="S133:T133"/>
    <mergeCell ref="U133:W133"/>
    <mergeCell ref="X133:Z133"/>
    <mergeCell ref="B132:C132"/>
    <mergeCell ref="E132:H132"/>
    <mergeCell ref="L132:N132"/>
    <mergeCell ref="S132:T132"/>
    <mergeCell ref="U132:W132"/>
    <mergeCell ref="X132:Z132"/>
    <mergeCell ref="B131:C131"/>
    <mergeCell ref="E131:H131"/>
    <mergeCell ref="L131:N131"/>
    <mergeCell ref="S131:T131"/>
    <mergeCell ref="U131:W131"/>
    <mergeCell ref="X131:Z131"/>
    <mergeCell ref="B130:C130"/>
    <mergeCell ref="E130:H130"/>
    <mergeCell ref="L130:N130"/>
    <mergeCell ref="S130:T130"/>
    <mergeCell ref="U130:W130"/>
    <mergeCell ref="X130:Z130"/>
    <mergeCell ref="B129:C129"/>
    <mergeCell ref="E129:H129"/>
    <mergeCell ref="L129:N129"/>
    <mergeCell ref="S129:T129"/>
    <mergeCell ref="U129:W129"/>
    <mergeCell ref="X129:Z129"/>
    <mergeCell ref="B128:C128"/>
    <mergeCell ref="E128:H128"/>
    <mergeCell ref="L128:N128"/>
    <mergeCell ref="S128:T128"/>
    <mergeCell ref="U128:W128"/>
    <mergeCell ref="X128:Z128"/>
    <mergeCell ref="B127:C127"/>
    <mergeCell ref="E127:H127"/>
    <mergeCell ref="L127:N127"/>
    <mergeCell ref="S127:T127"/>
    <mergeCell ref="U127:W127"/>
    <mergeCell ref="X127:Z127"/>
    <mergeCell ref="B126:C126"/>
    <mergeCell ref="E126:H126"/>
    <mergeCell ref="L126:N126"/>
    <mergeCell ref="S126:T126"/>
    <mergeCell ref="U126:W126"/>
    <mergeCell ref="X126:Z126"/>
    <mergeCell ref="B125:C125"/>
    <mergeCell ref="E125:H125"/>
    <mergeCell ref="L125:N125"/>
    <mergeCell ref="S125:T125"/>
    <mergeCell ref="U125:W125"/>
    <mergeCell ref="X125:Z125"/>
    <mergeCell ref="B124:C124"/>
    <mergeCell ref="E124:H124"/>
    <mergeCell ref="L124:N124"/>
    <mergeCell ref="S124:T124"/>
    <mergeCell ref="U124:W124"/>
    <mergeCell ref="X124:Z124"/>
    <mergeCell ref="B123:C123"/>
    <mergeCell ref="E123:H123"/>
    <mergeCell ref="L123:N123"/>
    <mergeCell ref="S123:T123"/>
    <mergeCell ref="U123:W123"/>
    <mergeCell ref="X123:Z123"/>
    <mergeCell ref="B122:C122"/>
    <mergeCell ref="E122:H122"/>
    <mergeCell ref="L122:N122"/>
    <mergeCell ref="S122:T122"/>
    <mergeCell ref="U122:W122"/>
    <mergeCell ref="X122:Z122"/>
    <mergeCell ref="B121:C121"/>
    <mergeCell ref="E121:H121"/>
    <mergeCell ref="L121:N121"/>
    <mergeCell ref="S121:T121"/>
    <mergeCell ref="U121:W121"/>
    <mergeCell ref="X121:Z121"/>
    <mergeCell ref="B120:C120"/>
    <mergeCell ref="E120:H120"/>
    <mergeCell ref="L120:N120"/>
    <mergeCell ref="S120:T120"/>
    <mergeCell ref="U120:W120"/>
    <mergeCell ref="X120:Z120"/>
    <mergeCell ref="B119:C119"/>
    <mergeCell ref="E119:H119"/>
    <mergeCell ref="L119:N119"/>
    <mergeCell ref="S119:T119"/>
    <mergeCell ref="U119:W119"/>
    <mergeCell ref="X119:Z119"/>
    <mergeCell ref="B118:C118"/>
    <mergeCell ref="E118:H118"/>
    <mergeCell ref="L118:N118"/>
    <mergeCell ref="S118:T118"/>
    <mergeCell ref="U118:W118"/>
    <mergeCell ref="X118:Z118"/>
    <mergeCell ref="B117:C117"/>
    <mergeCell ref="E117:H117"/>
    <mergeCell ref="L117:N117"/>
    <mergeCell ref="S117:T117"/>
    <mergeCell ref="U117:W117"/>
    <mergeCell ref="X117:Z117"/>
    <mergeCell ref="B116:C116"/>
    <mergeCell ref="E116:H116"/>
    <mergeCell ref="L116:N116"/>
    <mergeCell ref="S116:T116"/>
    <mergeCell ref="U116:W116"/>
    <mergeCell ref="X116:Z116"/>
    <mergeCell ref="B115:C115"/>
    <mergeCell ref="E115:H115"/>
    <mergeCell ref="L115:N115"/>
    <mergeCell ref="S115:T115"/>
    <mergeCell ref="U115:W115"/>
    <mergeCell ref="X115:Z115"/>
    <mergeCell ref="B114:C114"/>
    <mergeCell ref="E114:H114"/>
    <mergeCell ref="L114:N114"/>
    <mergeCell ref="S114:T114"/>
    <mergeCell ref="U114:W114"/>
    <mergeCell ref="X114:Z114"/>
    <mergeCell ref="B113:C113"/>
    <mergeCell ref="E113:H113"/>
    <mergeCell ref="L113:N113"/>
    <mergeCell ref="S113:T113"/>
    <mergeCell ref="U113:W113"/>
    <mergeCell ref="X113:Z113"/>
    <mergeCell ref="B112:C112"/>
    <mergeCell ref="E112:H112"/>
    <mergeCell ref="L112:N112"/>
    <mergeCell ref="S112:T112"/>
    <mergeCell ref="U112:W112"/>
    <mergeCell ref="X112:Z112"/>
    <mergeCell ref="B111:C111"/>
    <mergeCell ref="E111:H111"/>
    <mergeCell ref="L111:N111"/>
    <mergeCell ref="S111:T111"/>
    <mergeCell ref="U111:W111"/>
    <mergeCell ref="X111:Z111"/>
    <mergeCell ref="B110:C110"/>
    <mergeCell ref="E110:H110"/>
    <mergeCell ref="L110:N110"/>
    <mergeCell ref="S110:T110"/>
    <mergeCell ref="U110:W110"/>
    <mergeCell ref="X110:Z110"/>
    <mergeCell ref="B109:C109"/>
    <mergeCell ref="E109:H109"/>
    <mergeCell ref="L109:N109"/>
    <mergeCell ref="S109:T109"/>
    <mergeCell ref="U109:W109"/>
    <mergeCell ref="X109:Z109"/>
    <mergeCell ref="B108:C108"/>
    <mergeCell ref="E108:H108"/>
    <mergeCell ref="L108:N108"/>
    <mergeCell ref="S108:T108"/>
    <mergeCell ref="U108:W108"/>
    <mergeCell ref="X108:Z108"/>
    <mergeCell ref="B107:C107"/>
    <mergeCell ref="E107:H107"/>
    <mergeCell ref="L107:N107"/>
    <mergeCell ref="S107:T107"/>
    <mergeCell ref="U107:W107"/>
    <mergeCell ref="X107:Z107"/>
    <mergeCell ref="B106:C106"/>
    <mergeCell ref="E106:H106"/>
    <mergeCell ref="L106:N106"/>
    <mergeCell ref="S106:T106"/>
    <mergeCell ref="U106:W106"/>
    <mergeCell ref="X106:Z106"/>
    <mergeCell ref="B105:C105"/>
    <mergeCell ref="E105:H105"/>
    <mergeCell ref="L105:N105"/>
    <mergeCell ref="S105:T105"/>
    <mergeCell ref="U105:W105"/>
    <mergeCell ref="X105:Z105"/>
    <mergeCell ref="B104:C104"/>
    <mergeCell ref="E104:H104"/>
    <mergeCell ref="L104:N104"/>
    <mergeCell ref="S104:T104"/>
    <mergeCell ref="U104:W104"/>
    <mergeCell ref="X104:Z104"/>
    <mergeCell ref="B103:C103"/>
    <mergeCell ref="E103:H103"/>
    <mergeCell ref="L103:N103"/>
    <mergeCell ref="S103:T103"/>
    <mergeCell ref="U103:W103"/>
    <mergeCell ref="X103:Z103"/>
    <mergeCell ref="B102:C102"/>
    <mergeCell ref="E102:H102"/>
    <mergeCell ref="L102:N102"/>
    <mergeCell ref="S102:T102"/>
    <mergeCell ref="U102:W102"/>
    <mergeCell ref="X102:Z102"/>
    <mergeCell ref="B101:C101"/>
    <mergeCell ref="E101:H101"/>
    <mergeCell ref="L101:N101"/>
    <mergeCell ref="S101:T101"/>
    <mergeCell ref="U101:W101"/>
    <mergeCell ref="X101:Z101"/>
    <mergeCell ref="B100:C100"/>
    <mergeCell ref="E100:H100"/>
    <mergeCell ref="L100:N100"/>
    <mergeCell ref="S100:T100"/>
    <mergeCell ref="U100:W100"/>
    <mergeCell ref="X100:Z100"/>
    <mergeCell ref="B98:C98"/>
    <mergeCell ref="E98:H99"/>
    <mergeCell ref="L98:N98"/>
    <mergeCell ref="S98:T98"/>
    <mergeCell ref="U98:W98"/>
    <mergeCell ref="X98:Z98"/>
    <mergeCell ref="B97:C97"/>
    <mergeCell ref="E97:H97"/>
    <mergeCell ref="L97:N97"/>
    <mergeCell ref="S97:T97"/>
    <mergeCell ref="U97:W97"/>
    <mergeCell ref="X97:Z97"/>
    <mergeCell ref="B96:C96"/>
    <mergeCell ref="E96:H96"/>
    <mergeCell ref="L96:N96"/>
    <mergeCell ref="S96:T96"/>
    <mergeCell ref="U96:W96"/>
    <mergeCell ref="X96:Z96"/>
    <mergeCell ref="B95:C95"/>
    <mergeCell ref="E95:H95"/>
    <mergeCell ref="L95:N95"/>
    <mergeCell ref="S95:T95"/>
    <mergeCell ref="U95:W95"/>
    <mergeCell ref="X95:Z95"/>
    <mergeCell ref="B94:C94"/>
    <mergeCell ref="E94:H94"/>
    <mergeCell ref="L94:N94"/>
    <mergeCell ref="S94:T94"/>
    <mergeCell ref="U94:W94"/>
    <mergeCell ref="X94:Z94"/>
    <mergeCell ref="B93:C93"/>
    <mergeCell ref="E93:H93"/>
    <mergeCell ref="L93:N93"/>
    <mergeCell ref="S93:T93"/>
    <mergeCell ref="U93:W93"/>
    <mergeCell ref="X93:Z93"/>
    <mergeCell ref="B92:C92"/>
    <mergeCell ref="E92:H92"/>
    <mergeCell ref="L92:N92"/>
    <mergeCell ref="S92:T92"/>
    <mergeCell ref="U92:W92"/>
    <mergeCell ref="X92:Z92"/>
    <mergeCell ref="B91:C91"/>
    <mergeCell ref="E91:H91"/>
    <mergeCell ref="L91:N91"/>
    <mergeCell ref="S91:T91"/>
    <mergeCell ref="U91:W91"/>
    <mergeCell ref="X91:Z91"/>
    <mergeCell ref="U89:W89"/>
    <mergeCell ref="X89:Z89"/>
    <mergeCell ref="B90:C90"/>
    <mergeCell ref="E90:H90"/>
    <mergeCell ref="L90:N90"/>
    <mergeCell ref="S90:T90"/>
    <mergeCell ref="U90:W90"/>
    <mergeCell ref="X90:Z90"/>
    <mergeCell ref="E87:G87"/>
    <mergeCell ref="E88:F88"/>
    <mergeCell ref="B89:C89"/>
    <mergeCell ref="E89:H89"/>
    <mergeCell ref="L89:N89"/>
    <mergeCell ref="S89:T89"/>
    <mergeCell ref="B86:C86"/>
    <mergeCell ref="E86:H86"/>
    <mergeCell ref="L86:N86"/>
    <mergeCell ref="S86:T86"/>
    <mergeCell ref="U86:W86"/>
    <mergeCell ref="X86:Z86"/>
    <mergeCell ref="B85:C85"/>
    <mergeCell ref="E85:H85"/>
    <mergeCell ref="L85:N85"/>
    <mergeCell ref="S85:T85"/>
    <mergeCell ref="U85:W85"/>
    <mergeCell ref="X85:Z85"/>
    <mergeCell ref="B84:C84"/>
    <mergeCell ref="E84:H84"/>
    <mergeCell ref="L84:N84"/>
    <mergeCell ref="S84:T84"/>
    <mergeCell ref="U84:W84"/>
    <mergeCell ref="X84:Z84"/>
    <mergeCell ref="B83:C83"/>
    <mergeCell ref="E83:H83"/>
    <mergeCell ref="L83:N83"/>
    <mergeCell ref="S83:T83"/>
    <mergeCell ref="U83:W83"/>
    <mergeCell ref="X83:Z83"/>
    <mergeCell ref="B82:C82"/>
    <mergeCell ref="E82:H82"/>
    <mergeCell ref="L82:N82"/>
    <mergeCell ref="S82:T82"/>
    <mergeCell ref="U82:W82"/>
    <mergeCell ref="X82:Z82"/>
    <mergeCell ref="X80:Z80"/>
    <mergeCell ref="B81:C81"/>
    <mergeCell ref="E81:H81"/>
    <mergeCell ref="L81:N81"/>
    <mergeCell ref="S81:T81"/>
    <mergeCell ref="U81:W81"/>
    <mergeCell ref="X81:Z81"/>
    <mergeCell ref="E79:G79"/>
    <mergeCell ref="B80:C80"/>
    <mergeCell ref="E80:H80"/>
    <mergeCell ref="L80:N80"/>
    <mergeCell ref="S80:T80"/>
    <mergeCell ref="U80:W80"/>
    <mergeCell ref="B78:C78"/>
    <mergeCell ref="E78:H78"/>
    <mergeCell ref="L78:N78"/>
    <mergeCell ref="S78:T78"/>
    <mergeCell ref="U78:W78"/>
    <mergeCell ref="X78:Z78"/>
    <mergeCell ref="B77:C77"/>
    <mergeCell ref="E77:H77"/>
    <mergeCell ref="L77:N77"/>
    <mergeCell ref="S77:T77"/>
    <mergeCell ref="U77:W77"/>
    <mergeCell ref="X77:Z77"/>
    <mergeCell ref="B76:C76"/>
    <mergeCell ref="E76:H76"/>
    <mergeCell ref="L76:N76"/>
    <mergeCell ref="S76:T76"/>
    <mergeCell ref="U76:W76"/>
    <mergeCell ref="X76:Z76"/>
    <mergeCell ref="B75:C75"/>
    <mergeCell ref="E75:H75"/>
    <mergeCell ref="L75:N75"/>
    <mergeCell ref="S75:T75"/>
    <mergeCell ref="U75:W75"/>
    <mergeCell ref="X75:Z75"/>
    <mergeCell ref="B74:C74"/>
    <mergeCell ref="E74:H74"/>
    <mergeCell ref="L74:N74"/>
    <mergeCell ref="S74:T74"/>
    <mergeCell ref="U74:W74"/>
    <mergeCell ref="X74:Z74"/>
    <mergeCell ref="B73:C73"/>
    <mergeCell ref="E73:H73"/>
    <mergeCell ref="L73:N73"/>
    <mergeCell ref="S73:T73"/>
    <mergeCell ref="U73:W73"/>
    <mergeCell ref="X73:Z73"/>
    <mergeCell ref="B72:C72"/>
    <mergeCell ref="E72:H72"/>
    <mergeCell ref="L72:N72"/>
    <mergeCell ref="S72:T72"/>
    <mergeCell ref="U72:W72"/>
    <mergeCell ref="X72:Z72"/>
    <mergeCell ref="B71:C71"/>
    <mergeCell ref="E71:H71"/>
    <mergeCell ref="L71:N71"/>
    <mergeCell ref="S71:T71"/>
    <mergeCell ref="U71:W71"/>
    <mergeCell ref="X71:Z71"/>
    <mergeCell ref="B70:C70"/>
    <mergeCell ref="E70:H70"/>
    <mergeCell ref="L70:N70"/>
    <mergeCell ref="S70:T70"/>
    <mergeCell ref="U70:W70"/>
    <mergeCell ref="X70:Z70"/>
    <mergeCell ref="B69:C69"/>
    <mergeCell ref="E69:H69"/>
    <mergeCell ref="L69:N69"/>
    <mergeCell ref="S69:T69"/>
    <mergeCell ref="U69:W69"/>
    <mergeCell ref="X69:Z69"/>
    <mergeCell ref="B68:C68"/>
    <mergeCell ref="E68:H68"/>
    <mergeCell ref="L68:N68"/>
    <mergeCell ref="S68:T68"/>
    <mergeCell ref="U68:W68"/>
    <mergeCell ref="X68:Z68"/>
    <mergeCell ref="B67:C67"/>
    <mergeCell ref="E67:H67"/>
    <mergeCell ref="L67:N67"/>
    <mergeCell ref="S67:T67"/>
    <mergeCell ref="U67:W67"/>
    <mergeCell ref="X67:Z67"/>
    <mergeCell ref="B66:C66"/>
    <mergeCell ref="E66:H66"/>
    <mergeCell ref="L66:N66"/>
    <mergeCell ref="S66:T66"/>
    <mergeCell ref="U66:W66"/>
    <mergeCell ref="X66:Z66"/>
    <mergeCell ref="B65:C65"/>
    <mergeCell ref="E65:H65"/>
    <mergeCell ref="L65:N65"/>
    <mergeCell ref="S65:T65"/>
    <mergeCell ref="U65:W65"/>
    <mergeCell ref="X65:Z65"/>
    <mergeCell ref="B64:C64"/>
    <mergeCell ref="E64:H64"/>
    <mergeCell ref="L64:N64"/>
    <mergeCell ref="S64:T64"/>
    <mergeCell ref="U64:W64"/>
    <mergeCell ref="X64:Z64"/>
    <mergeCell ref="B63:C63"/>
    <mergeCell ref="E63:H63"/>
    <mergeCell ref="L63:N63"/>
    <mergeCell ref="S63:T63"/>
    <mergeCell ref="U63:W63"/>
    <mergeCell ref="X63:Z63"/>
    <mergeCell ref="B62:C62"/>
    <mergeCell ref="E62:H62"/>
    <mergeCell ref="L62:N62"/>
    <mergeCell ref="S62:T62"/>
    <mergeCell ref="U62:W62"/>
    <mergeCell ref="X62:Z62"/>
    <mergeCell ref="B61:C61"/>
    <mergeCell ref="E61:H61"/>
    <mergeCell ref="L61:N61"/>
    <mergeCell ref="S61:T61"/>
    <mergeCell ref="U61:W61"/>
    <mergeCell ref="X61:Z61"/>
    <mergeCell ref="B60:C60"/>
    <mergeCell ref="E60:H60"/>
    <mergeCell ref="L60:N60"/>
    <mergeCell ref="S60:T60"/>
    <mergeCell ref="U60:W60"/>
    <mergeCell ref="X60:Z60"/>
    <mergeCell ref="B59:C59"/>
    <mergeCell ref="E59:H59"/>
    <mergeCell ref="L59:N59"/>
    <mergeCell ref="S59:T59"/>
    <mergeCell ref="U59:W59"/>
    <mergeCell ref="X59:Z59"/>
    <mergeCell ref="B58:C58"/>
    <mergeCell ref="E58:H58"/>
    <mergeCell ref="L58:N58"/>
    <mergeCell ref="S58:T58"/>
    <mergeCell ref="U58:W58"/>
    <mergeCell ref="X58:Z58"/>
    <mergeCell ref="B57:C57"/>
    <mergeCell ref="E57:H57"/>
    <mergeCell ref="L57:N57"/>
    <mergeCell ref="S57:T57"/>
    <mergeCell ref="U57:W57"/>
    <mergeCell ref="X57:Z57"/>
    <mergeCell ref="B56:C56"/>
    <mergeCell ref="E56:H56"/>
    <mergeCell ref="L56:N56"/>
    <mergeCell ref="S56:T56"/>
    <mergeCell ref="U56:W56"/>
    <mergeCell ref="X56:Z56"/>
    <mergeCell ref="B55:C55"/>
    <mergeCell ref="E55:H55"/>
    <mergeCell ref="L55:N55"/>
    <mergeCell ref="S55:T55"/>
    <mergeCell ref="U55:W55"/>
    <mergeCell ref="X55:Z55"/>
    <mergeCell ref="B54:C54"/>
    <mergeCell ref="E54:H54"/>
    <mergeCell ref="L54:N54"/>
    <mergeCell ref="S54:T54"/>
    <mergeCell ref="U54:W54"/>
    <mergeCell ref="X54:Z54"/>
    <mergeCell ref="B53:C53"/>
    <mergeCell ref="E53:H53"/>
    <mergeCell ref="L53:N53"/>
    <mergeCell ref="S53:T53"/>
    <mergeCell ref="U53:W53"/>
    <mergeCell ref="X53:Z53"/>
    <mergeCell ref="B52:C52"/>
    <mergeCell ref="E52:H52"/>
    <mergeCell ref="L52:N52"/>
    <mergeCell ref="S52:T52"/>
    <mergeCell ref="U52:W52"/>
    <mergeCell ref="X52:Z52"/>
    <mergeCell ref="B51:C51"/>
    <mergeCell ref="E51:H51"/>
    <mergeCell ref="L51:N51"/>
    <mergeCell ref="S51:T51"/>
    <mergeCell ref="U51:W51"/>
    <mergeCell ref="X51:Z51"/>
    <mergeCell ref="B50:C50"/>
    <mergeCell ref="E50:H50"/>
    <mergeCell ref="L50:N50"/>
    <mergeCell ref="S50:T50"/>
    <mergeCell ref="U50:W50"/>
    <mergeCell ref="X50:Z50"/>
    <mergeCell ref="B49:C49"/>
    <mergeCell ref="E49:H49"/>
    <mergeCell ref="L49:N49"/>
    <mergeCell ref="S49:T49"/>
    <mergeCell ref="U49:W49"/>
    <mergeCell ref="X49:Z49"/>
    <mergeCell ref="B48:C48"/>
    <mergeCell ref="E48:H48"/>
    <mergeCell ref="L48:N48"/>
    <mergeCell ref="S48:T48"/>
    <mergeCell ref="U48:W48"/>
    <mergeCell ref="X48:Z48"/>
    <mergeCell ref="B47:C47"/>
    <mergeCell ref="E47:H47"/>
    <mergeCell ref="L47:N47"/>
    <mergeCell ref="S47:T47"/>
    <mergeCell ref="U47:W47"/>
    <mergeCell ref="X47:Z47"/>
    <mergeCell ref="B46:C46"/>
    <mergeCell ref="E46:H46"/>
    <mergeCell ref="L46:N46"/>
    <mergeCell ref="S46:T46"/>
    <mergeCell ref="U46:W46"/>
    <mergeCell ref="X46:Z46"/>
    <mergeCell ref="B45:C45"/>
    <mergeCell ref="E45:H45"/>
    <mergeCell ref="L45:N45"/>
    <mergeCell ref="S45:T45"/>
    <mergeCell ref="U45:W45"/>
    <mergeCell ref="X45:Z45"/>
    <mergeCell ref="B44:C44"/>
    <mergeCell ref="E44:H44"/>
    <mergeCell ref="L44:N44"/>
    <mergeCell ref="S44:T44"/>
    <mergeCell ref="U44:W44"/>
    <mergeCell ref="X44:Z44"/>
    <mergeCell ref="B43:C43"/>
    <mergeCell ref="E43:H43"/>
    <mergeCell ref="L43:N43"/>
    <mergeCell ref="S43:T43"/>
    <mergeCell ref="U43:W43"/>
    <mergeCell ref="X43:Z43"/>
    <mergeCell ref="B42:C42"/>
    <mergeCell ref="E42:H42"/>
    <mergeCell ref="L42:N42"/>
    <mergeCell ref="S42:T42"/>
    <mergeCell ref="U42:W42"/>
    <mergeCell ref="X42:Z42"/>
    <mergeCell ref="B41:C41"/>
    <mergeCell ref="E41:H41"/>
    <mergeCell ref="L41:N41"/>
    <mergeCell ref="S41:T41"/>
    <mergeCell ref="U41:W41"/>
    <mergeCell ref="X41:Z41"/>
    <mergeCell ref="B40:C40"/>
    <mergeCell ref="E40:H40"/>
    <mergeCell ref="L40:N40"/>
    <mergeCell ref="S40:T40"/>
    <mergeCell ref="U40:W40"/>
    <mergeCell ref="X40:Z40"/>
    <mergeCell ref="B39:C39"/>
    <mergeCell ref="E39:H39"/>
    <mergeCell ref="L39:N39"/>
    <mergeCell ref="S39:T39"/>
    <mergeCell ref="U39:W39"/>
    <mergeCell ref="X39:Z39"/>
    <mergeCell ref="B38:C38"/>
    <mergeCell ref="E38:H38"/>
    <mergeCell ref="L38:N38"/>
    <mergeCell ref="S38:T38"/>
    <mergeCell ref="U38:W38"/>
    <mergeCell ref="X38:Z38"/>
    <mergeCell ref="B37:C37"/>
    <mergeCell ref="E37:H37"/>
    <mergeCell ref="L37:N37"/>
    <mergeCell ref="S37:T37"/>
    <mergeCell ref="U37:W37"/>
    <mergeCell ref="X37:Z37"/>
    <mergeCell ref="B36:C36"/>
    <mergeCell ref="E36:H36"/>
    <mergeCell ref="L36:N36"/>
    <mergeCell ref="S36:T36"/>
    <mergeCell ref="U36:W36"/>
    <mergeCell ref="X36:Z36"/>
    <mergeCell ref="B35:C35"/>
    <mergeCell ref="E35:H35"/>
    <mergeCell ref="L35:N35"/>
    <mergeCell ref="S35:T35"/>
    <mergeCell ref="U35:W35"/>
    <mergeCell ref="X35:Z35"/>
    <mergeCell ref="B34:C34"/>
    <mergeCell ref="E34:H34"/>
    <mergeCell ref="L34:N34"/>
    <mergeCell ref="S34:T34"/>
    <mergeCell ref="U34:W34"/>
    <mergeCell ref="X34:Z34"/>
    <mergeCell ref="B33:C33"/>
    <mergeCell ref="E33:H33"/>
    <mergeCell ref="L33:N33"/>
    <mergeCell ref="S33:T33"/>
    <mergeCell ref="U33:W33"/>
    <mergeCell ref="X33:Z33"/>
    <mergeCell ref="B32:C32"/>
    <mergeCell ref="E32:H32"/>
    <mergeCell ref="L32:N32"/>
    <mergeCell ref="S32:T32"/>
    <mergeCell ref="U32:W32"/>
    <mergeCell ref="X32:Z32"/>
    <mergeCell ref="B31:C31"/>
    <mergeCell ref="E31:H31"/>
    <mergeCell ref="L31:N31"/>
    <mergeCell ref="S31:T31"/>
    <mergeCell ref="U31:W31"/>
    <mergeCell ref="X31:Z31"/>
    <mergeCell ref="B30:C30"/>
    <mergeCell ref="E30:H30"/>
    <mergeCell ref="L30:N30"/>
    <mergeCell ref="S30:T30"/>
    <mergeCell ref="U30:W30"/>
    <mergeCell ref="X30:Z30"/>
    <mergeCell ref="B29:C29"/>
    <mergeCell ref="E29:H29"/>
    <mergeCell ref="L29:N29"/>
    <mergeCell ref="S29:T29"/>
    <mergeCell ref="U29:W29"/>
    <mergeCell ref="X29:Z29"/>
    <mergeCell ref="B28:C28"/>
    <mergeCell ref="E28:H28"/>
    <mergeCell ref="L28:N28"/>
    <mergeCell ref="S28:T28"/>
    <mergeCell ref="U28:W28"/>
    <mergeCell ref="X28:Z28"/>
    <mergeCell ref="B27:C27"/>
    <mergeCell ref="E27:H27"/>
    <mergeCell ref="L27:N27"/>
    <mergeCell ref="S27:T27"/>
    <mergeCell ref="U27:W27"/>
    <mergeCell ref="X27:Z27"/>
    <mergeCell ref="B26:C26"/>
    <mergeCell ref="E26:H26"/>
    <mergeCell ref="L26:N26"/>
    <mergeCell ref="S26:T26"/>
    <mergeCell ref="U26:W26"/>
    <mergeCell ref="X26:Z26"/>
    <mergeCell ref="B23:C23"/>
    <mergeCell ref="E23:H23"/>
    <mergeCell ref="L23:N23"/>
    <mergeCell ref="S23:T23"/>
    <mergeCell ref="U23:W23"/>
    <mergeCell ref="X23:Z23"/>
    <mergeCell ref="U13:W14"/>
    <mergeCell ref="X13:Z14"/>
    <mergeCell ref="B16:C16"/>
    <mergeCell ref="E16:H16"/>
    <mergeCell ref="L16:N16"/>
    <mergeCell ref="S16:T16"/>
    <mergeCell ref="U16:W16"/>
    <mergeCell ref="B22:C22"/>
    <mergeCell ref="E22:H22"/>
    <mergeCell ref="L22:N22"/>
    <mergeCell ref="S22:T22"/>
    <mergeCell ref="U22:W22"/>
    <mergeCell ref="X22:Z22"/>
    <mergeCell ref="B21:C21"/>
    <mergeCell ref="E21:H21"/>
    <mergeCell ref="L21:N21"/>
    <mergeCell ref="S21:T21"/>
    <mergeCell ref="U21:W21"/>
    <mergeCell ref="X21:Z21"/>
    <mergeCell ref="B19:C19"/>
    <mergeCell ref="E19:H19"/>
    <mergeCell ref="L19:N19"/>
    <mergeCell ref="S19:T19"/>
    <mergeCell ref="U19:W19"/>
    <mergeCell ref="X19:Z19"/>
    <mergeCell ref="V7:X7"/>
    <mergeCell ref="B8:Z8"/>
    <mergeCell ref="R9:T10"/>
    <mergeCell ref="U9:Z10"/>
    <mergeCell ref="J10:J13"/>
    <mergeCell ref="P10:P13"/>
    <mergeCell ref="Q10:Q13"/>
    <mergeCell ref="B11:C12"/>
    <mergeCell ref="E11:H12"/>
    <mergeCell ref="I11:I12"/>
    <mergeCell ref="B2:Z2"/>
    <mergeCell ref="B3:Z3"/>
    <mergeCell ref="B4:Z4"/>
    <mergeCell ref="B5:Z5"/>
    <mergeCell ref="U6:V6"/>
    <mergeCell ref="W6:Z6"/>
    <mergeCell ref="B18:C18"/>
    <mergeCell ref="E18:H18"/>
    <mergeCell ref="L18:N18"/>
    <mergeCell ref="S18:T18"/>
    <mergeCell ref="U18:W18"/>
    <mergeCell ref="X18:Z18"/>
    <mergeCell ref="X16:Z16"/>
    <mergeCell ref="B17:C17"/>
    <mergeCell ref="E17:H17"/>
    <mergeCell ref="L17:N17"/>
    <mergeCell ref="S17:T17"/>
    <mergeCell ref="U17:W17"/>
    <mergeCell ref="X17:Z17"/>
    <mergeCell ref="L11:N12"/>
    <mergeCell ref="R13:R14"/>
    <mergeCell ref="S13:T14"/>
  </mergeCells>
  <pageMargins left="0.25" right="0.25" top="0.25" bottom="0.25" header="0" footer="0"/>
  <pageSetup scale="57" fitToWidth="0" fitToHeight="0" orientation="landscape" r:id="rId1"/>
  <headerFooter alignWithMargins="0"/>
  <colBreaks count="1" manualBreakCount="1">
    <brk id="26" max="1048575" man="1"/>
  </colBreaks>
  <drawing r:id="rId2"/>
</worksheet>
</file>

<file path=xl/worksheets/sheet5.xml><?xml version="1.0" encoding="utf-8"?>
<worksheet xmlns="http://schemas.openxmlformats.org/spreadsheetml/2006/main" xmlns:r="http://schemas.openxmlformats.org/officeDocument/2006/relationships">
  <sheetPr codeName="Hoja5"/>
  <dimension ref="A1:N35"/>
  <sheetViews>
    <sheetView zoomScaleSheetLayoutView="100" workbookViewId="0">
      <selection activeCell="A3" sqref="A3:F3"/>
    </sheetView>
  </sheetViews>
  <sheetFormatPr baseColWidth="10" defaultRowHeight="14.4"/>
  <cols>
    <col min="1" max="1" width="12.109375" customWidth="1"/>
    <col min="2" max="2" width="12.33203125" customWidth="1"/>
    <col min="3" max="3" width="13.5546875" customWidth="1"/>
    <col min="4" max="4" width="11.5546875" customWidth="1"/>
    <col min="6" max="6" width="15.33203125" customWidth="1"/>
    <col min="9" max="9" width="12.5546875" bestFit="1" customWidth="1"/>
  </cols>
  <sheetData>
    <row r="1" spans="1:6" ht="59.25" customHeight="1">
      <c r="A1" s="445" t="s">
        <v>486</v>
      </c>
      <c r="B1" s="446"/>
      <c r="C1" s="446"/>
      <c r="D1" s="446"/>
      <c r="E1" s="446"/>
      <c r="F1" s="447"/>
    </row>
    <row r="2" spans="1:6" ht="18.75" customHeight="1">
      <c r="A2" s="448" t="s">
        <v>685</v>
      </c>
      <c r="B2" s="449"/>
      <c r="C2" s="449"/>
      <c r="D2" s="449"/>
      <c r="E2" s="449"/>
      <c r="F2" s="450"/>
    </row>
    <row r="3" spans="1:6" ht="70.2" customHeight="1">
      <c r="A3" s="451" t="s">
        <v>677</v>
      </c>
      <c r="B3" s="452"/>
      <c r="C3" s="452"/>
      <c r="D3" s="452"/>
      <c r="E3" s="452"/>
      <c r="F3" s="453"/>
    </row>
    <row r="4" spans="1:6" ht="33" customHeight="1">
      <c r="A4" s="455" t="s">
        <v>155</v>
      </c>
      <c r="B4" s="456"/>
      <c r="C4" s="456"/>
      <c r="D4" s="456"/>
      <c r="E4" s="456"/>
      <c r="F4" s="457"/>
    </row>
    <row r="5" spans="1:6">
      <c r="A5" s="458" t="s">
        <v>488</v>
      </c>
      <c r="B5" s="459"/>
      <c r="C5" s="459"/>
      <c r="D5" s="459"/>
      <c r="E5" s="459"/>
      <c r="F5" s="460"/>
    </row>
    <row r="6" spans="1:6">
      <c r="A6" s="469" t="s">
        <v>148</v>
      </c>
      <c r="B6" s="470"/>
      <c r="C6" s="470"/>
      <c r="D6" s="470"/>
      <c r="E6" s="470"/>
      <c r="F6" s="471"/>
    </row>
    <row r="7" spans="1:6" ht="15.75" customHeight="1">
      <c r="A7" s="465" t="s">
        <v>156</v>
      </c>
      <c r="B7" s="467" t="s">
        <v>158</v>
      </c>
      <c r="C7" s="472" t="s">
        <v>675</v>
      </c>
      <c r="D7" s="473"/>
      <c r="E7" s="473"/>
      <c r="F7" s="474"/>
    </row>
    <row r="8" spans="1:6" ht="50.25" customHeight="1">
      <c r="A8" s="466"/>
      <c r="B8" s="468"/>
      <c r="C8" s="475"/>
      <c r="D8" s="476"/>
      <c r="E8" s="476"/>
      <c r="F8" s="477"/>
    </row>
    <row r="9" spans="1:6" ht="27" customHeight="1">
      <c r="A9" s="128">
        <v>3</v>
      </c>
      <c r="B9" s="127">
        <v>4</v>
      </c>
      <c r="C9" s="442" t="s">
        <v>676</v>
      </c>
      <c r="D9" s="443"/>
      <c r="E9" s="443"/>
      <c r="F9" s="444"/>
    </row>
    <row r="10" spans="1:6">
      <c r="A10" s="461" t="s">
        <v>6</v>
      </c>
      <c r="B10" s="462"/>
      <c r="C10" s="463"/>
      <c r="D10" s="463"/>
      <c r="E10" s="463"/>
      <c r="F10" s="464"/>
    </row>
    <row r="16" spans="1:6">
      <c r="C16" s="19"/>
    </row>
    <row r="17" spans="1:14">
      <c r="C17" s="19"/>
    </row>
    <row r="20" spans="1:14" ht="42" customHeight="1"/>
    <row r="25" spans="1:14">
      <c r="I25" s="139"/>
    </row>
    <row r="28" spans="1:14">
      <c r="A28" s="454" t="s">
        <v>9</v>
      </c>
      <c r="B28" s="440" t="s">
        <v>488</v>
      </c>
      <c r="C28" s="441"/>
      <c r="D28" s="441"/>
      <c r="E28" s="441"/>
      <c r="F28" s="441"/>
    </row>
    <row r="29" spans="1:14">
      <c r="A29" s="454"/>
      <c r="B29" s="20" t="s">
        <v>27</v>
      </c>
      <c r="C29" s="20" t="s">
        <v>21</v>
      </c>
      <c r="D29" s="20" t="s">
        <v>28</v>
      </c>
      <c r="E29" s="36" t="s">
        <v>12</v>
      </c>
      <c r="F29" s="36" t="s">
        <v>26</v>
      </c>
    </row>
    <row r="30" spans="1:14">
      <c r="A30" s="20" t="s">
        <v>2</v>
      </c>
      <c r="B30" s="20">
        <v>4</v>
      </c>
      <c r="C30" s="21">
        <v>7608</v>
      </c>
      <c r="D30" s="155">
        <f>(B30/C30)*100</f>
        <v>5.2576235541535225E-2</v>
      </c>
      <c r="E30" s="21">
        <v>1134</v>
      </c>
      <c r="F30" s="21">
        <v>7861</v>
      </c>
    </row>
    <row r="31" spans="1:14">
      <c r="J31" s="437"/>
      <c r="K31" s="437"/>
      <c r="L31" s="437"/>
      <c r="M31" s="437"/>
      <c r="N31" s="437"/>
    </row>
    <row r="32" spans="1:14">
      <c r="I32" s="19">
        <f>(4/7608)*100</f>
        <v>5.2576235541535225E-2</v>
      </c>
      <c r="J32" s="104"/>
      <c r="K32" s="105"/>
      <c r="L32" s="104"/>
      <c r="M32" s="438"/>
      <c r="N32" s="438"/>
    </row>
    <row r="33" spans="9:14">
      <c r="J33" s="104"/>
      <c r="K33" s="105"/>
      <c r="L33" s="104"/>
      <c r="M33" s="106"/>
      <c r="N33" s="104"/>
    </row>
    <row r="34" spans="9:14">
      <c r="J34" s="107"/>
      <c r="K34" s="107"/>
      <c r="L34" s="107"/>
      <c r="M34" s="107"/>
      <c r="N34" s="107"/>
    </row>
    <row r="35" spans="9:14">
      <c r="I35">
        <f>100-0.05</f>
        <v>99.95</v>
      </c>
      <c r="J35" s="439"/>
      <c r="K35" s="439"/>
      <c r="L35" s="439"/>
      <c r="M35" s="439"/>
      <c r="N35" s="439"/>
    </row>
  </sheetData>
  <mergeCells count="17">
    <mergeCell ref="A1:F1"/>
    <mergeCell ref="A2:F2"/>
    <mergeCell ref="A3:F3"/>
    <mergeCell ref="A28:A29"/>
    <mergeCell ref="J31:K31"/>
    <mergeCell ref="A4:F4"/>
    <mergeCell ref="A5:F5"/>
    <mergeCell ref="A10:F10"/>
    <mergeCell ref="A7:A8"/>
    <mergeCell ref="B7:B8"/>
    <mergeCell ref="A6:F6"/>
    <mergeCell ref="C7:F8"/>
    <mergeCell ref="L31:N31"/>
    <mergeCell ref="M32:N32"/>
    <mergeCell ref="J35:N35"/>
    <mergeCell ref="B28:F28"/>
    <mergeCell ref="C9:F9"/>
  </mergeCells>
  <pageMargins left="0.7" right="0.7" top="0.75" bottom="0.75" header="0.3" footer="0.3"/>
  <pageSetup scale="98" orientation="portrait" r:id="rId1"/>
  <drawing r:id="rId2"/>
</worksheet>
</file>

<file path=xl/worksheets/sheet6.xml><?xml version="1.0" encoding="utf-8"?>
<worksheet xmlns="http://schemas.openxmlformats.org/spreadsheetml/2006/main" xmlns:r="http://schemas.openxmlformats.org/officeDocument/2006/relationships">
  <sheetPr codeName="Hoja6"/>
  <dimension ref="A1:N34"/>
  <sheetViews>
    <sheetView workbookViewId="0">
      <selection activeCell="A3" sqref="A3:F3"/>
    </sheetView>
  </sheetViews>
  <sheetFormatPr baseColWidth="10" defaultRowHeight="14.4"/>
  <cols>
    <col min="1" max="1" width="12.109375" customWidth="1"/>
    <col min="2" max="2" width="8.109375" customWidth="1"/>
    <col min="3" max="3" width="8.33203125" customWidth="1"/>
    <col min="4" max="4" width="11.5546875" customWidth="1"/>
    <col min="5" max="5" width="14.109375" customWidth="1"/>
    <col min="6" max="6" width="32.88671875" customWidth="1"/>
    <col min="10" max="10" width="29.6640625" customWidth="1"/>
  </cols>
  <sheetData>
    <row r="1" spans="1:6" ht="59.25" customHeight="1">
      <c r="A1" s="482" t="s">
        <v>487</v>
      </c>
      <c r="B1" s="483"/>
      <c r="C1" s="483"/>
      <c r="D1" s="483"/>
      <c r="E1" s="483"/>
      <c r="F1" s="484"/>
    </row>
    <row r="2" spans="1:6" ht="18.75" customHeight="1">
      <c r="A2" s="485" t="s">
        <v>691</v>
      </c>
      <c r="B2" s="486"/>
      <c r="C2" s="486"/>
      <c r="D2" s="486"/>
      <c r="E2" s="486"/>
      <c r="F2" s="487"/>
    </row>
    <row r="3" spans="1:6" ht="309" customHeight="1">
      <c r="A3" s="488" t="s">
        <v>686</v>
      </c>
      <c r="B3" s="452"/>
      <c r="C3" s="452"/>
      <c r="D3" s="452"/>
      <c r="E3" s="452"/>
      <c r="F3" s="489"/>
    </row>
    <row r="4" spans="1:6">
      <c r="A4" s="490" t="s">
        <v>157</v>
      </c>
      <c r="B4" s="491"/>
      <c r="C4" s="491"/>
      <c r="D4" s="491"/>
      <c r="E4" s="491"/>
      <c r="F4" s="492"/>
    </row>
    <row r="5" spans="1:6">
      <c r="A5" s="493" t="s">
        <v>678</v>
      </c>
      <c r="B5" s="459"/>
      <c r="C5" s="459"/>
      <c r="D5" s="459"/>
      <c r="E5" s="459"/>
      <c r="F5" s="494"/>
    </row>
    <row r="6" spans="1:6">
      <c r="A6" s="478" t="s">
        <v>20</v>
      </c>
      <c r="B6" s="479"/>
      <c r="C6" s="479"/>
      <c r="D6" s="479"/>
      <c r="E6" s="480"/>
      <c r="F6" s="481"/>
    </row>
    <row r="7" spans="1:6" ht="50.25" customHeight="1">
      <c r="A7" s="442" t="s">
        <v>156</v>
      </c>
      <c r="B7" s="443"/>
      <c r="C7" s="443"/>
      <c r="D7" s="444"/>
      <c r="E7" s="498" t="s">
        <v>8</v>
      </c>
      <c r="F7" s="499"/>
    </row>
    <row r="8" spans="1:6" ht="27" customHeight="1">
      <c r="A8" s="495">
        <v>70</v>
      </c>
      <c r="B8" s="496"/>
      <c r="C8" s="496"/>
      <c r="D8" s="497"/>
      <c r="E8" s="500">
        <v>1250</v>
      </c>
      <c r="F8" s="501"/>
    </row>
    <row r="9" spans="1:6" ht="15" thickBot="1">
      <c r="A9" s="502" t="s">
        <v>6</v>
      </c>
      <c r="B9" s="503"/>
      <c r="C9" s="503"/>
      <c r="D9" s="503"/>
      <c r="E9" s="504"/>
      <c r="F9" s="505"/>
    </row>
    <row r="15" spans="1:6">
      <c r="C15" s="19"/>
    </row>
    <row r="16" spans="1:6">
      <c r="C16" s="19"/>
    </row>
    <row r="19" spans="1:14" ht="42" customHeight="1"/>
    <row r="27" spans="1:14">
      <c r="A27" s="292"/>
      <c r="B27" s="292"/>
      <c r="C27" s="292"/>
      <c r="D27" s="292"/>
      <c r="E27" s="292"/>
      <c r="F27" s="292"/>
    </row>
    <row r="28" spans="1:14">
      <c r="A28" s="292"/>
      <c r="B28" s="6"/>
      <c r="C28" s="6"/>
      <c r="D28" s="6"/>
      <c r="E28" s="129"/>
      <c r="F28" s="129"/>
    </row>
    <row r="29" spans="1:14">
      <c r="A29" s="6"/>
      <c r="B29" s="6"/>
      <c r="C29" s="130"/>
      <c r="D29" s="131"/>
      <c r="E29" s="6"/>
      <c r="F29" s="130"/>
    </row>
    <row r="30" spans="1:14">
      <c r="J30" s="437"/>
      <c r="K30" s="437"/>
      <c r="L30" s="437"/>
      <c r="M30" s="437"/>
      <c r="N30" s="437"/>
    </row>
    <row r="31" spans="1:14">
      <c r="J31" s="104"/>
      <c r="K31" s="124"/>
      <c r="L31" s="104"/>
      <c r="M31" s="438"/>
      <c r="N31" s="438"/>
    </row>
    <row r="32" spans="1:14">
      <c r="J32" s="104"/>
      <c r="K32" s="124"/>
      <c r="L32" s="104"/>
      <c r="M32" s="106"/>
      <c r="N32" s="104"/>
    </row>
    <row r="33" spans="10:14">
      <c r="J33" s="107"/>
      <c r="K33" s="107"/>
      <c r="L33" s="107"/>
      <c r="M33" s="107"/>
      <c r="N33" s="107"/>
    </row>
    <row r="34" spans="10:14">
      <c r="J34" s="439"/>
      <c r="K34" s="439"/>
      <c r="L34" s="439"/>
      <c r="M34" s="439"/>
      <c r="N34" s="439"/>
    </row>
  </sheetData>
  <mergeCells count="17">
    <mergeCell ref="A8:D8"/>
    <mergeCell ref="E7:F7"/>
    <mergeCell ref="E8:F8"/>
    <mergeCell ref="J34:N34"/>
    <mergeCell ref="A9:F9"/>
    <mergeCell ref="A27:A28"/>
    <mergeCell ref="B27:F27"/>
    <mergeCell ref="J30:K30"/>
    <mergeCell ref="L30:N30"/>
    <mergeCell ref="M31:N31"/>
    <mergeCell ref="A6:F6"/>
    <mergeCell ref="A7:D7"/>
    <mergeCell ref="A1:F1"/>
    <mergeCell ref="A2:F2"/>
    <mergeCell ref="A3:F3"/>
    <mergeCell ref="A4:F4"/>
    <mergeCell ref="A5:F5"/>
  </mergeCells>
  <pageMargins left="0.7" right="0.7" top="0.75" bottom="0.75" header="0.3" footer="0.3"/>
  <pageSetup scale="90" orientation="portrait" r:id="rId1"/>
  <rowBreaks count="1" manualBreakCount="1">
    <brk id="24" max="5" man="1"/>
  </rowBreaks>
  <drawing r:id="rId2"/>
</worksheet>
</file>

<file path=xl/worksheets/sheet7.xml><?xml version="1.0" encoding="utf-8"?>
<worksheet xmlns="http://schemas.openxmlformats.org/spreadsheetml/2006/main" xmlns:r="http://schemas.openxmlformats.org/officeDocument/2006/relationships">
  <sheetPr codeName="Hoja7"/>
  <dimension ref="A1:V89"/>
  <sheetViews>
    <sheetView zoomScaleSheetLayoutView="100" workbookViewId="0">
      <selection activeCell="A7" sqref="A7:R7"/>
    </sheetView>
  </sheetViews>
  <sheetFormatPr baseColWidth="10" defaultRowHeight="14.4"/>
  <cols>
    <col min="1" max="1" width="15" customWidth="1"/>
    <col min="2" max="2" width="6.109375" customWidth="1"/>
    <col min="3" max="3" width="6.44140625" customWidth="1"/>
    <col min="4" max="4" width="5" customWidth="1"/>
    <col min="5" max="5" width="4.33203125" customWidth="1"/>
    <col min="6" max="6" width="6.109375" customWidth="1"/>
    <col min="7" max="7" width="5.6640625" customWidth="1"/>
    <col min="8" max="8" width="6.109375" customWidth="1"/>
    <col min="9" max="9" width="5.5546875" customWidth="1"/>
    <col min="10" max="10" width="5.33203125" customWidth="1"/>
    <col min="11" max="12" width="6.6640625" customWidth="1"/>
    <col min="13" max="13" width="7.5546875" customWidth="1"/>
    <col min="14" max="14" width="6.88671875" customWidth="1"/>
    <col min="15" max="15" width="13.6640625" customWidth="1"/>
    <col min="16" max="16" width="21.6640625" customWidth="1"/>
    <col min="17" max="17" width="13.33203125" customWidth="1"/>
    <col min="18" max="18" width="18.5546875" customWidth="1"/>
    <col min="19" max="19" width="5" customWidth="1"/>
    <col min="20" max="20" width="13" customWidth="1"/>
    <col min="24" max="24" width="14" customWidth="1"/>
    <col min="28" max="28" width="17.109375" customWidth="1"/>
    <col min="29" max="29" width="17.88671875" customWidth="1"/>
    <col min="30" max="30" width="16" customWidth="1"/>
    <col min="257" max="257" width="15" customWidth="1"/>
    <col min="258" max="258" width="6.109375" customWidth="1"/>
    <col min="259" max="259" width="6.44140625" customWidth="1"/>
    <col min="260" max="260" width="5" customWidth="1"/>
    <col min="261" max="261" width="4.33203125" customWidth="1"/>
    <col min="262" max="262" width="6.109375" customWidth="1"/>
    <col min="263" max="263" width="5.6640625" customWidth="1"/>
    <col min="264" max="264" width="6.109375" customWidth="1"/>
    <col min="265" max="265" width="5.5546875" customWidth="1"/>
    <col min="266" max="266" width="5.33203125" customWidth="1"/>
    <col min="267" max="268" width="6.6640625" customWidth="1"/>
    <col min="269" max="269" width="7.5546875" customWidth="1"/>
    <col min="270" max="270" width="6.88671875" customWidth="1"/>
    <col min="271" max="271" width="13.6640625" customWidth="1"/>
    <col min="272" max="272" width="21.6640625" customWidth="1"/>
    <col min="273" max="273" width="13.33203125" customWidth="1"/>
    <col min="274" max="274" width="18.5546875" customWidth="1"/>
    <col min="275" max="275" width="5" customWidth="1"/>
    <col min="276" max="276" width="13" customWidth="1"/>
    <col min="280" max="280" width="14" customWidth="1"/>
    <col min="284" max="284" width="17.109375" customWidth="1"/>
    <col min="285" max="285" width="17.88671875" customWidth="1"/>
    <col min="286" max="286" width="16" customWidth="1"/>
    <col min="513" max="513" width="15" customWidth="1"/>
    <col min="514" max="514" width="6.109375" customWidth="1"/>
    <col min="515" max="515" width="6.44140625" customWidth="1"/>
    <col min="516" max="516" width="5" customWidth="1"/>
    <col min="517" max="517" width="4.33203125" customWidth="1"/>
    <col min="518" max="518" width="6.109375" customWidth="1"/>
    <col min="519" max="519" width="5.6640625" customWidth="1"/>
    <col min="520" max="520" width="6.109375" customWidth="1"/>
    <col min="521" max="521" width="5.5546875" customWidth="1"/>
    <col min="522" max="522" width="5.33203125" customWidth="1"/>
    <col min="523" max="524" width="6.6640625" customWidth="1"/>
    <col min="525" max="525" width="7.5546875" customWidth="1"/>
    <col min="526" max="526" width="6.88671875" customWidth="1"/>
    <col min="527" max="527" width="13.6640625" customWidth="1"/>
    <col min="528" max="528" width="21.6640625" customWidth="1"/>
    <col min="529" max="529" width="13.33203125" customWidth="1"/>
    <col min="530" max="530" width="18.5546875" customWidth="1"/>
    <col min="531" max="531" width="5" customWidth="1"/>
    <col min="532" max="532" width="13" customWidth="1"/>
    <col min="536" max="536" width="14" customWidth="1"/>
    <col min="540" max="540" width="17.109375" customWidth="1"/>
    <col min="541" max="541" width="17.88671875" customWidth="1"/>
    <col min="542" max="542" width="16" customWidth="1"/>
    <col min="769" max="769" width="15" customWidth="1"/>
    <col min="770" max="770" width="6.109375" customWidth="1"/>
    <col min="771" max="771" width="6.44140625" customWidth="1"/>
    <col min="772" max="772" width="5" customWidth="1"/>
    <col min="773" max="773" width="4.33203125" customWidth="1"/>
    <col min="774" max="774" width="6.109375" customWidth="1"/>
    <col min="775" max="775" width="5.6640625" customWidth="1"/>
    <col min="776" max="776" width="6.109375" customWidth="1"/>
    <col min="777" max="777" width="5.5546875" customWidth="1"/>
    <col min="778" max="778" width="5.33203125" customWidth="1"/>
    <col min="779" max="780" width="6.6640625" customWidth="1"/>
    <col min="781" max="781" width="7.5546875" customWidth="1"/>
    <col min="782" max="782" width="6.88671875" customWidth="1"/>
    <col min="783" max="783" width="13.6640625" customWidth="1"/>
    <col min="784" max="784" width="21.6640625" customWidth="1"/>
    <col min="785" max="785" width="13.33203125" customWidth="1"/>
    <col min="786" max="786" width="18.5546875" customWidth="1"/>
    <col min="787" max="787" width="5" customWidth="1"/>
    <col min="788" max="788" width="13" customWidth="1"/>
    <col min="792" max="792" width="14" customWidth="1"/>
    <col min="796" max="796" width="17.109375" customWidth="1"/>
    <col min="797" max="797" width="17.88671875" customWidth="1"/>
    <col min="798" max="798" width="16" customWidth="1"/>
    <col min="1025" max="1025" width="15" customWidth="1"/>
    <col min="1026" max="1026" width="6.109375" customWidth="1"/>
    <col min="1027" max="1027" width="6.44140625" customWidth="1"/>
    <col min="1028" max="1028" width="5" customWidth="1"/>
    <col min="1029" max="1029" width="4.33203125" customWidth="1"/>
    <col min="1030" max="1030" width="6.109375" customWidth="1"/>
    <col min="1031" max="1031" width="5.6640625" customWidth="1"/>
    <col min="1032" max="1032" width="6.109375" customWidth="1"/>
    <col min="1033" max="1033" width="5.5546875" customWidth="1"/>
    <col min="1034" max="1034" width="5.33203125" customWidth="1"/>
    <col min="1035" max="1036" width="6.6640625" customWidth="1"/>
    <col min="1037" max="1037" width="7.5546875" customWidth="1"/>
    <col min="1038" max="1038" width="6.88671875" customWidth="1"/>
    <col min="1039" max="1039" width="13.6640625" customWidth="1"/>
    <col min="1040" max="1040" width="21.6640625" customWidth="1"/>
    <col min="1041" max="1041" width="13.33203125" customWidth="1"/>
    <col min="1042" max="1042" width="18.5546875" customWidth="1"/>
    <col min="1043" max="1043" width="5" customWidth="1"/>
    <col min="1044" max="1044" width="13" customWidth="1"/>
    <col min="1048" max="1048" width="14" customWidth="1"/>
    <col min="1052" max="1052" width="17.109375" customWidth="1"/>
    <col min="1053" max="1053" width="17.88671875" customWidth="1"/>
    <col min="1054" max="1054" width="16" customWidth="1"/>
    <col min="1281" max="1281" width="15" customWidth="1"/>
    <col min="1282" max="1282" width="6.109375" customWidth="1"/>
    <col min="1283" max="1283" width="6.44140625" customWidth="1"/>
    <col min="1284" max="1284" width="5" customWidth="1"/>
    <col min="1285" max="1285" width="4.33203125" customWidth="1"/>
    <col min="1286" max="1286" width="6.109375" customWidth="1"/>
    <col min="1287" max="1287" width="5.6640625" customWidth="1"/>
    <col min="1288" max="1288" width="6.109375" customWidth="1"/>
    <col min="1289" max="1289" width="5.5546875" customWidth="1"/>
    <col min="1290" max="1290" width="5.33203125" customWidth="1"/>
    <col min="1291" max="1292" width="6.6640625" customWidth="1"/>
    <col min="1293" max="1293" width="7.5546875" customWidth="1"/>
    <col min="1294" max="1294" width="6.88671875" customWidth="1"/>
    <col min="1295" max="1295" width="13.6640625" customWidth="1"/>
    <col min="1296" max="1296" width="21.6640625" customWidth="1"/>
    <col min="1297" max="1297" width="13.33203125" customWidth="1"/>
    <col min="1298" max="1298" width="18.5546875" customWidth="1"/>
    <col min="1299" max="1299" width="5" customWidth="1"/>
    <col min="1300" max="1300" width="13" customWidth="1"/>
    <col min="1304" max="1304" width="14" customWidth="1"/>
    <col min="1308" max="1308" width="17.109375" customWidth="1"/>
    <col min="1309" max="1309" width="17.88671875" customWidth="1"/>
    <col min="1310" max="1310" width="16" customWidth="1"/>
    <col min="1537" max="1537" width="15" customWidth="1"/>
    <col min="1538" max="1538" width="6.109375" customWidth="1"/>
    <col min="1539" max="1539" width="6.44140625" customWidth="1"/>
    <col min="1540" max="1540" width="5" customWidth="1"/>
    <col min="1541" max="1541" width="4.33203125" customWidth="1"/>
    <col min="1542" max="1542" width="6.109375" customWidth="1"/>
    <col min="1543" max="1543" width="5.6640625" customWidth="1"/>
    <col min="1544" max="1544" width="6.109375" customWidth="1"/>
    <col min="1545" max="1545" width="5.5546875" customWidth="1"/>
    <col min="1546" max="1546" width="5.33203125" customWidth="1"/>
    <col min="1547" max="1548" width="6.6640625" customWidth="1"/>
    <col min="1549" max="1549" width="7.5546875" customWidth="1"/>
    <col min="1550" max="1550" width="6.88671875" customWidth="1"/>
    <col min="1551" max="1551" width="13.6640625" customWidth="1"/>
    <col min="1552" max="1552" width="21.6640625" customWidth="1"/>
    <col min="1553" max="1553" width="13.33203125" customWidth="1"/>
    <col min="1554" max="1554" width="18.5546875" customWidth="1"/>
    <col min="1555" max="1555" width="5" customWidth="1"/>
    <col min="1556" max="1556" width="13" customWidth="1"/>
    <col min="1560" max="1560" width="14" customWidth="1"/>
    <col min="1564" max="1564" width="17.109375" customWidth="1"/>
    <col min="1565" max="1565" width="17.88671875" customWidth="1"/>
    <col min="1566" max="1566" width="16" customWidth="1"/>
    <col min="1793" max="1793" width="15" customWidth="1"/>
    <col min="1794" max="1794" width="6.109375" customWidth="1"/>
    <col min="1795" max="1795" width="6.44140625" customWidth="1"/>
    <col min="1796" max="1796" width="5" customWidth="1"/>
    <col min="1797" max="1797" width="4.33203125" customWidth="1"/>
    <col min="1798" max="1798" width="6.109375" customWidth="1"/>
    <col min="1799" max="1799" width="5.6640625" customWidth="1"/>
    <col min="1800" max="1800" width="6.109375" customWidth="1"/>
    <col min="1801" max="1801" width="5.5546875" customWidth="1"/>
    <col min="1802" max="1802" width="5.33203125" customWidth="1"/>
    <col min="1803" max="1804" width="6.6640625" customWidth="1"/>
    <col min="1805" max="1805" width="7.5546875" customWidth="1"/>
    <col min="1806" max="1806" width="6.88671875" customWidth="1"/>
    <col min="1807" max="1807" width="13.6640625" customWidth="1"/>
    <col min="1808" max="1808" width="21.6640625" customWidth="1"/>
    <col min="1809" max="1809" width="13.33203125" customWidth="1"/>
    <col min="1810" max="1810" width="18.5546875" customWidth="1"/>
    <col min="1811" max="1811" width="5" customWidth="1"/>
    <col min="1812" max="1812" width="13" customWidth="1"/>
    <col min="1816" max="1816" width="14" customWidth="1"/>
    <col min="1820" max="1820" width="17.109375" customWidth="1"/>
    <col min="1821" max="1821" width="17.88671875" customWidth="1"/>
    <col min="1822" max="1822" width="16" customWidth="1"/>
    <col min="2049" max="2049" width="15" customWidth="1"/>
    <col min="2050" max="2050" width="6.109375" customWidth="1"/>
    <col min="2051" max="2051" width="6.44140625" customWidth="1"/>
    <col min="2052" max="2052" width="5" customWidth="1"/>
    <col min="2053" max="2053" width="4.33203125" customWidth="1"/>
    <col min="2054" max="2054" width="6.109375" customWidth="1"/>
    <col min="2055" max="2055" width="5.6640625" customWidth="1"/>
    <col min="2056" max="2056" width="6.109375" customWidth="1"/>
    <col min="2057" max="2057" width="5.5546875" customWidth="1"/>
    <col min="2058" max="2058" width="5.33203125" customWidth="1"/>
    <col min="2059" max="2060" width="6.6640625" customWidth="1"/>
    <col min="2061" max="2061" width="7.5546875" customWidth="1"/>
    <col min="2062" max="2062" width="6.88671875" customWidth="1"/>
    <col min="2063" max="2063" width="13.6640625" customWidth="1"/>
    <col min="2064" max="2064" width="21.6640625" customWidth="1"/>
    <col min="2065" max="2065" width="13.33203125" customWidth="1"/>
    <col min="2066" max="2066" width="18.5546875" customWidth="1"/>
    <col min="2067" max="2067" width="5" customWidth="1"/>
    <col min="2068" max="2068" width="13" customWidth="1"/>
    <col min="2072" max="2072" width="14" customWidth="1"/>
    <col min="2076" max="2076" width="17.109375" customWidth="1"/>
    <col min="2077" max="2077" width="17.88671875" customWidth="1"/>
    <col min="2078" max="2078" width="16" customWidth="1"/>
    <col min="2305" max="2305" width="15" customWidth="1"/>
    <col min="2306" max="2306" width="6.109375" customWidth="1"/>
    <col min="2307" max="2307" width="6.44140625" customWidth="1"/>
    <col min="2308" max="2308" width="5" customWidth="1"/>
    <col min="2309" max="2309" width="4.33203125" customWidth="1"/>
    <col min="2310" max="2310" width="6.109375" customWidth="1"/>
    <col min="2311" max="2311" width="5.6640625" customWidth="1"/>
    <col min="2312" max="2312" width="6.109375" customWidth="1"/>
    <col min="2313" max="2313" width="5.5546875" customWidth="1"/>
    <col min="2314" max="2314" width="5.33203125" customWidth="1"/>
    <col min="2315" max="2316" width="6.6640625" customWidth="1"/>
    <col min="2317" max="2317" width="7.5546875" customWidth="1"/>
    <col min="2318" max="2318" width="6.88671875" customWidth="1"/>
    <col min="2319" max="2319" width="13.6640625" customWidth="1"/>
    <col min="2320" max="2320" width="21.6640625" customWidth="1"/>
    <col min="2321" max="2321" width="13.33203125" customWidth="1"/>
    <col min="2322" max="2322" width="18.5546875" customWidth="1"/>
    <col min="2323" max="2323" width="5" customWidth="1"/>
    <col min="2324" max="2324" width="13" customWidth="1"/>
    <col min="2328" max="2328" width="14" customWidth="1"/>
    <col min="2332" max="2332" width="17.109375" customWidth="1"/>
    <col min="2333" max="2333" width="17.88671875" customWidth="1"/>
    <col min="2334" max="2334" width="16" customWidth="1"/>
    <col min="2561" max="2561" width="15" customWidth="1"/>
    <col min="2562" max="2562" width="6.109375" customWidth="1"/>
    <col min="2563" max="2563" width="6.44140625" customWidth="1"/>
    <col min="2564" max="2564" width="5" customWidth="1"/>
    <col min="2565" max="2565" width="4.33203125" customWidth="1"/>
    <col min="2566" max="2566" width="6.109375" customWidth="1"/>
    <col min="2567" max="2567" width="5.6640625" customWidth="1"/>
    <col min="2568" max="2568" width="6.109375" customWidth="1"/>
    <col min="2569" max="2569" width="5.5546875" customWidth="1"/>
    <col min="2570" max="2570" width="5.33203125" customWidth="1"/>
    <col min="2571" max="2572" width="6.6640625" customWidth="1"/>
    <col min="2573" max="2573" width="7.5546875" customWidth="1"/>
    <col min="2574" max="2574" width="6.88671875" customWidth="1"/>
    <col min="2575" max="2575" width="13.6640625" customWidth="1"/>
    <col min="2576" max="2576" width="21.6640625" customWidth="1"/>
    <col min="2577" max="2577" width="13.33203125" customWidth="1"/>
    <col min="2578" max="2578" width="18.5546875" customWidth="1"/>
    <col min="2579" max="2579" width="5" customWidth="1"/>
    <col min="2580" max="2580" width="13" customWidth="1"/>
    <col min="2584" max="2584" width="14" customWidth="1"/>
    <col min="2588" max="2588" width="17.109375" customWidth="1"/>
    <col min="2589" max="2589" width="17.88671875" customWidth="1"/>
    <col min="2590" max="2590" width="16" customWidth="1"/>
    <col min="2817" max="2817" width="15" customWidth="1"/>
    <col min="2818" max="2818" width="6.109375" customWidth="1"/>
    <col min="2819" max="2819" width="6.44140625" customWidth="1"/>
    <col min="2820" max="2820" width="5" customWidth="1"/>
    <col min="2821" max="2821" width="4.33203125" customWidth="1"/>
    <col min="2822" max="2822" width="6.109375" customWidth="1"/>
    <col min="2823" max="2823" width="5.6640625" customWidth="1"/>
    <col min="2824" max="2824" width="6.109375" customWidth="1"/>
    <col min="2825" max="2825" width="5.5546875" customWidth="1"/>
    <col min="2826" max="2826" width="5.33203125" customWidth="1"/>
    <col min="2827" max="2828" width="6.6640625" customWidth="1"/>
    <col min="2829" max="2829" width="7.5546875" customWidth="1"/>
    <col min="2830" max="2830" width="6.88671875" customWidth="1"/>
    <col min="2831" max="2831" width="13.6640625" customWidth="1"/>
    <col min="2832" max="2832" width="21.6640625" customWidth="1"/>
    <col min="2833" max="2833" width="13.33203125" customWidth="1"/>
    <col min="2834" max="2834" width="18.5546875" customWidth="1"/>
    <col min="2835" max="2835" width="5" customWidth="1"/>
    <col min="2836" max="2836" width="13" customWidth="1"/>
    <col min="2840" max="2840" width="14" customWidth="1"/>
    <col min="2844" max="2844" width="17.109375" customWidth="1"/>
    <col min="2845" max="2845" width="17.88671875" customWidth="1"/>
    <col min="2846" max="2846" width="16" customWidth="1"/>
    <col min="3073" max="3073" width="15" customWidth="1"/>
    <col min="3074" max="3074" width="6.109375" customWidth="1"/>
    <col min="3075" max="3075" width="6.44140625" customWidth="1"/>
    <col min="3076" max="3076" width="5" customWidth="1"/>
    <col min="3077" max="3077" width="4.33203125" customWidth="1"/>
    <col min="3078" max="3078" width="6.109375" customWidth="1"/>
    <col min="3079" max="3079" width="5.6640625" customWidth="1"/>
    <col min="3080" max="3080" width="6.109375" customWidth="1"/>
    <col min="3081" max="3081" width="5.5546875" customWidth="1"/>
    <col min="3082" max="3082" width="5.33203125" customWidth="1"/>
    <col min="3083" max="3084" width="6.6640625" customWidth="1"/>
    <col min="3085" max="3085" width="7.5546875" customWidth="1"/>
    <col min="3086" max="3086" width="6.88671875" customWidth="1"/>
    <col min="3087" max="3087" width="13.6640625" customWidth="1"/>
    <col min="3088" max="3088" width="21.6640625" customWidth="1"/>
    <col min="3089" max="3089" width="13.33203125" customWidth="1"/>
    <col min="3090" max="3090" width="18.5546875" customWidth="1"/>
    <col min="3091" max="3091" width="5" customWidth="1"/>
    <col min="3092" max="3092" width="13" customWidth="1"/>
    <col min="3096" max="3096" width="14" customWidth="1"/>
    <col min="3100" max="3100" width="17.109375" customWidth="1"/>
    <col min="3101" max="3101" width="17.88671875" customWidth="1"/>
    <col min="3102" max="3102" width="16" customWidth="1"/>
    <col min="3329" max="3329" width="15" customWidth="1"/>
    <col min="3330" max="3330" width="6.109375" customWidth="1"/>
    <col min="3331" max="3331" width="6.44140625" customWidth="1"/>
    <col min="3332" max="3332" width="5" customWidth="1"/>
    <col min="3333" max="3333" width="4.33203125" customWidth="1"/>
    <col min="3334" max="3334" width="6.109375" customWidth="1"/>
    <col min="3335" max="3335" width="5.6640625" customWidth="1"/>
    <col min="3336" max="3336" width="6.109375" customWidth="1"/>
    <col min="3337" max="3337" width="5.5546875" customWidth="1"/>
    <col min="3338" max="3338" width="5.33203125" customWidth="1"/>
    <col min="3339" max="3340" width="6.6640625" customWidth="1"/>
    <col min="3341" max="3341" width="7.5546875" customWidth="1"/>
    <col min="3342" max="3342" width="6.88671875" customWidth="1"/>
    <col min="3343" max="3343" width="13.6640625" customWidth="1"/>
    <col min="3344" max="3344" width="21.6640625" customWidth="1"/>
    <col min="3345" max="3345" width="13.33203125" customWidth="1"/>
    <col min="3346" max="3346" width="18.5546875" customWidth="1"/>
    <col min="3347" max="3347" width="5" customWidth="1"/>
    <col min="3348" max="3348" width="13" customWidth="1"/>
    <col min="3352" max="3352" width="14" customWidth="1"/>
    <col min="3356" max="3356" width="17.109375" customWidth="1"/>
    <col min="3357" max="3357" width="17.88671875" customWidth="1"/>
    <col min="3358" max="3358" width="16" customWidth="1"/>
    <col min="3585" max="3585" width="15" customWidth="1"/>
    <col min="3586" max="3586" width="6.109375" customWidth="1"/>
    <col min="3587" max="3587" width="6.44140625" customWidth="1"/>
    <col min="3588" max="3588" width="5" customWidth="1"/>
    <col min="3589" max="3589" width="4.33203125" customWidth="1"/>
    <col min="3590" max="3590" width="6.109375" customWidth="1"/>
    <col min="3591" max="3591" width="5.6640625" customWidth="1"/>
    <col min="3592" max="3592" width="6.109375" customWidth="1"/>
    <col min="3593" max="3593" width="5.5546875" customWidth="1"/>
    <col min="3594" max="3594" width="5.33203125" customWidth="1"/>
    <col min="3595" max="3596" width="6.6640625" customWidth="1"/>
    <col min="3597" max="3597" width="7.5546875" customWidth="1"/>
    <col min="3598" max="3598" width="6.88671875" customWidth="1"/>
    <col min="3599" max="3599" width="13.6640625" customWidth="1"/>
    <col min="3600" max="3600" width="21.6640625" customWidth="1"/>
    <col min="3601" max="3601" width="13.33203125" customWidth="1"/>
    <col min="3602" max="3602" width="18.5546875" customWidth="1"/>
    <col min="3603" max="3603" width="5" customWidth="1"/>
    <col min="3604" max="3604" width="13" customWidth="1"/>
    <col min="3608" max="3608" width="14" customWidth="1"/>
    <col min="3612" max="3612" width="17.109375" customWidth="1"/>
    <col min="3613" max="3613" width="17.88671875" customWidth="1"/>
    <col min="3614" max="3614" width="16" customWidth="1"/>
    <col min="3841" max="3841" width="15" customWidth="1"/>
    <col min="3842" max="3842" width="6.109375" customWidth="1"/>
    <col min="3843" max="3843" width="6.44140625" customWidth="1"/>
    <col min="3844" max="3844" width="5" customWidth="1"/>
    <col min="3845" max="3845" width="4.33203125" customWidth="1"/>
    <col min="3846" max="3846" width="6.109375" customWidth="1"/>
    <col min="3847" max="3847" width="5.6640625" customWidth="1"/>
    <col min="3848" max="3848" width="6.109375" customWidth="1"/>
    <col min="3849" max="3849" width="5.5546875" customWidth="1"/>
    <col min="3850" max="3850" width="5.33203125" customWidth="1"/>
    <col min="3851" max="3852" width="6.6640625" customWidth="1"/>
    <col min="3853" max="3853" width="7.5546875" customWidth="1"/>
    <col min="3854" max="3854" width="6.88671875" customWidth="1"/>
    <col min="3855" max="3855" width="13.6640625" customWidth="1"/>
    <col min="3856" max="3856" width="21.6640625" customWidth="1"/>
    <col min="3857" max="3857" width="13.33203125" customWidth="1"/>
    <col min="3858" max="3858" width="18.5546875" customWidth="1"/>
    <col min="3859" max="3859" width="5" customWidth="1"/>
    <col min="3860" max="3860" width="13" customWidth="1"/>
    <col min="3864" max="3864" width="14" customWidth="1"/>
    <col min="3868" max="3868" width="17.109375" customWidth="1"/>
    <col min="3869" max="3869" width="17.88671875" customWidth="1"/>
    <col min="3870" max="3870" width="16" customWidth="1"/>
    <col min="4097" max="4097" width="15" customWidth="1"/>
    <col min="4098" max="4098" width="6.109375" customWidth="1"/>
    <col min="4099" max="4099" width="6.44140625" customWidth="1"/>
    <col min="4100" max="4100" width="5" customWidth="1"/>
    <col min="4101" max="4101" width="4.33203125" customWidth="1"/>
    <col min="4102" max="4102" width="6.109375" customWidth="1"/>
    <col min="4103" max="4103" width="5.6640625" customWidth="1"/>
    <col min="4104" max="4104" width="6.109375" customWidth="1"/>
    <col min="4105" max="4105" width="5.5546875" customWidth="1"/>
    <col min="4106" max="4106" width="5.33203125" customWidth="1"/>
    <col min="4107" max="4108" width="6.6640625" customWidth="1"/>
    <col min="4109" max="4109" width="7.5546875" customWidth="1"/>
    <col min="4110" max="4110" width="6.88671875" customWidth="1"/>
    <col min="4111" max="4111" width="13.6640625" customWidth="1"/>
    <col min="4112" max="4112" width="21.6640625" customWidth="1"/>
    <col min="4113" max="4113" width="13.33203125" customWidth="1"/>
    <col min="4114" max="4114" width="18.5546875" customWidth="1"/>
    <col min="4115" max="4115" width="5" customWidth="1"/>
    <col min="4116" max="4116" width="13" customWidth="1"/>
    <col min="4120" max="4120" width="14" customWidth="1"/>
    <col min="4124" max="4124" width="17.109375" customWidth="1"/>
    <col min="4125" max="4125" width="17.88671875" customWidth="1"/>
    <col min="4126" max="4126" width="16" customWidth="1"/>
    <col min="4353" max="4353" width="15" customWidth="1"/>
    <col min="4354" max="4354" width="6.109375" customWidth="1"/>
    <col min="4355" max="4355" width="6.44140625" customWidth="1"/>
    <col min="4356" max="4356" width="5" customWidth="1"/>
    <col min="4357" max="4357" width="4.33203125" customWidth="1"/>
    <col min="4358" max="4358" width="6.109375" customWidth="1"/>
    <col min="4359" max="4359" width="5.6640625" customWidth="1"/>
    <col min="4360" max="4360" width="6.109375" customWidth="1"/>
    <col min="4361" max="4361" width="5.5546875" customWidth="1"/>
    <col min="4362" max="4362" width="5.33203125" customWidth="1"/>
    <col min="4363" max="4364" width="6.6640625" customWidth="1"/>
    <col min="4365" max="4365" width="7.5546875" customWidth="1"/>
    <col min="4366" max="4366" width="6.88671875" customWidth="1"/>
    <col min="4367" max="4367" width="13.6640625" customWidth="1"/>
    <col min="4368" max="4368" width="21.6640625" customWidth="1"/>
    <col min="4369" max="4369" width="13.33203125" customWidth="1"/>
    <col min="4370" max="4370" width="18.5546875" customWidth="1"/>
    <col min="4371" max="4371" width="5" customWidth="1"/>
    <col min="4372" max="4372" width="13" customWidth="1"/>
    <col min="4376" max="4376" width="14" customWidth="1"/>
    <col min="4380" max="4380" width="17.109375" customWidth="1"/>
    <col min="4381" max="4381" width="17.88671875" customWidth="1"/>
    <col min="4382" max="4382" width="16" customWidth="1"/>
    <col min="4609" max="4609" width="15" customWidth="1"/>
    <col min="4610" max="4610" width="6.109375" customWidth="1"/>
    <col min="4611" max="4611" width="6.44140625" customWidth="1"/>
    <col min="4612" max="4612" width="5" customWidth="1"/>
    <col min="4613" max="4613" width="4.33203125" customWidth="1"/>
    <col min="4614" max="4614" width="6.109375" customWidth="1"/>
    <col min="4615" max="4615" width="5.6640625" customWidth="1"/>
    <col min="4616" max="4616" width="6.109375" customWidth="1"/>
    <col min="4617" max="4617" width="5.5546875" customWidth="1"/>
    <col min="4618" max="4618" width="5.33203125" customWidth="1"/>
    <col min="4619" max="4620" width="6.6640625" customWidth="1"/>
    <col min="4621" max="4621" width="7.5546875" customWidth="1"/>
    <col min="4622" max="4622" width="6.88671875" customWidth="1"/>
    <col min="4623" max="4623" width="13.6640625" customWidth="1"/>
    <col min="4624" max="4624" width="21.6640625" customWidth="1"/>
    <col min="4625" max="4625" width="13.33203125" customWidth="1"/>
    <col min="4626" max="4626" width="18.5546875" customWidth="1"/>
    <col min="4627" max="4627" width="5" customWidth="1"/>
    <col min="4628" max="4628" width="13" customWidth="1"/>
    <col min="4632" max="4632" width="14" customWidth="1"/>
    <col min="4636" max="4636" width="17.109375" customWidth="1"/>
    <col min="4637" max="4637" width="17.88671875" customWidth="1"/>
    <col min="4638" max="4638" width="16" customWidth="1"/>
    <col min="4865" max="4865" width="15" customWidth="1"/>
    <col min="4866" max="4866" width="6.109375" customWidth="1"/>
    <col min="4867" max="4867" width="6.44140625" customWidth="1"/>
    <col min="4868" max="4868" width="5" customWidth="1"/>
    <col min="4869" max="4869" width="4.33203125" customWidth="1"/>
    <col min="4870" max="4870" width="6.109375" customWidth="1"/>
    <col min="4871" max="4871" width="5.6640625" customWidth="1"/>
    <col min="4872" max="4872" width="6.109375" customWidth="1"/>
    <col min="4873" max="4873" width="5.5546875" customWidth="1"/>
    <col min="4874" max="4874" width="5.33203125" customWidth="1"/>
    <col min="4875" max="4876" width="6.6640625" customWidth="1"/>
    <col min="4877" max="4877" width="7.5546875" customWidth="1"/>
    <col min="4878" max="4878" width="6.88671875" customWidth="1"/>
    <col min="4879" max="4879" width="13.6640625" customWidth="1"/>
    <col min="4880" max="4880" width="21.6640625" customWidth="1"/>
    <col min="4881" max="4881" width="13.33203125" customWidth="1"/>
    <col min="4882" max="4882" width="18.5546875" customWidth="1"/>
    <col min="4883" max="4883" width="5" customWidth="1"/>
    <col min="4884" max="4884" width="13" customWidth="1"/>
    <col min="4888" max="4888" width="14" customWidth="1"/>
    <col min="4892" max="4892" width="17.109375" customWidth="1"/>
    <col min="4893" max="4893" width="17.88671875" customWidth="1"/>
    <col min="4894" max="4894" width="16" customWidth="1"/>
    <col min="5121" max="5121" width="15" customWidth="1"/>
    <col min="5122" max="5122" width="6.109375" customWidth="1"/>
    <col min="5123" max="5123" width="6.44140625" customWidth="1"/>
    <col min="5124" max="5124" width="5" customWidth="1"/>
    <col min="5125" max="5125" width="4.33203125" customWidth="1"/>
    <col min="5126" max="5126" width="6.109375" customWidth="1"/>
    <col min="5127" max="5127" width="5.6640625" customWidth="1"/>
    <col min="5128" max="5128" width="6.109375" customWidth="1"/>
    <col min="5129" max="5129" width="5.5546875" customWidth="1"/>
    <col min="5130" max="5130" width="5.33203125" customWidth="1"/>
    <col min="5131" max="5132" width="6.6640625" customWidth="1"/>
    <col min="5133" max="5133" width="7.5546875" customWidth="1"/>
    <col min="5134" max="5134" width="6.88671875" customWidth="1"/>
    <col min="5135" max="5135" width="13.6640625" customWidth="1"/>
    <col min="5136" max="5136" width="21.6640625" customWidth="1"/>
    <col min="5137" max="5137" width="13.33203125" customWidth="1"/>
    <col min="5138" max="5138" width="18.5546875" customWidth="1"/>
    <col min="5139" max="5139" width="5" customWidth="1"/>
    <col min="5140" max="5140" width="13" customWidth="1"/>
    <col min="5144" max="5144" width="14" customWidth="1"/>
    <col min="5148" max="5148" width="17.109375" customWidth="1"/>
    <col min="5149" max="5149" width="17.88671875" customWidth="1"/>
    <col min="5150" max="5150" width="16" customWidth="1"/>
    <col min="5377" max="5377" width="15" customWidth="1"/>
    <col min="5378" max="5378" width="6.109375" customWidth="1"/>
    <col min="5379" max="5379" width="6.44140625" customWidth="1"/>
    <col min="5380" max="5380" width="5" customWidth="1"/>
    <col min="5381" max="5381" width="4.33203125" customWidth="1"/>
    <col min="5382" max="5382" width="6.109375" customWidth="1"/>
    <col min="5383" max="5383" width="5.6640625" customWidth="1"/>
    <col min="5384" max="5384" width="6.109375" customWidth="1"/>
    <col min="5385" max="5385" width="5.5546875" customWidth="1"/>
    <col min="5386" max="5386" width="5.33203125" customWidth="1"/>
    <col min="5387" max="5388" width="6.6640625" customWidth="1"/>
    <col min="5389" max="5389" width="7.5546875" customWidth="1"/>
    <col min="5390" max="5390" width="6.88671875" customWidth="1"/>
    <col min="5391" max="5391" width="13.6640625" customWidth="1"/>
    <col min="5392" max="5392" width="21.6640625" customWidth="1"/>
    <col min="5393" max="5393" width="13.33203125" customWidth="1"/>
    <col min="5394" max="5394" width="18.5546875" customWidth="1"/>
    <col min="5395" max="5395" width="5" customWidth="1"/>
    <col min="5396" max="5396" width="13" customWidth="1"/>
    <col min="5400" max="5400" width="14" customWidth="1"/>
    <col min="5404" max="5404" width="17.109375" customWidth="1"/>
    <col min="5405" max="5405" width="17.88671875" customWidth="1"/>
    <col min="5406" max="5406" width="16" customWidth="1"/>
    <col min="5633" max="5633" width="15" customWidth="1"/>
    <col min="5634" max="5634" width="6.109375" customWidth="1"/>
    <col min="5635" max="5635" width="6.44140625" customWidth="1"/>
    <col min="5636" max="5636" width="5" customWidth="1"/>
    <col min="5637" max="5637" width="4.33203125" customWidth="1"/>
    <col min="5638" max="5638" width="6.109375" customWidth="1"/>
    <col min="5639" max="5639" width="5.6640625" customWidth="1"/>
    <col min="5640" max="5640" width="6.109375" customWidth="1"/>
    <col min="5641" max="5641" width="5.5546875" customWidth="1"/>
    <col min="5642" max="5642" width="5.33203125" customWidth="1"/>
    <col min="5643" max="5644" width="6.6640625" customWidth="1"/>
    <col min="5645" max="5645" width="7.5546875" customWidth="1"/>
    <col min="5646" max="5646" width="6.88671875" customWidth="1"/>
    <col min="5647" max="5647" width="13.6640625" customWidth="1"/>
    <col min="5648" max="5648" width="21.6640625" customWidth="1"/>
    <col min="5649" max="5649" width="13.33203125" customWidth="1"/>
    <col min="5650" max="5650" width="18.5546875" customWidth="1"/>
    <col min="5651" max="5651" width="5" customWidth="1"/>
    <col min="5652" max="5652" width="13" customWidth="1"/>
    <col min="5656" max="5656" width="14" customWidth="1"/>
    <col min="5660" max="5660" width="17.109375" customWidth="1"/>
    <col min="5661" max="5661" width="17.88671875" customWidth="1"/>
    <col min="5662" max="5662" width="16" customWidth="1"/>
    <col min="5889" max="5889" width="15" customWidth="1"/>
    <col min="5890" max="5890" width="6.109375" customWidth="1"/>
    <col min="5891" max="5891" width="6.44140625" customWidth="1"/>
    <col min="5892" max="5892" width="5" customWidth="1"/>
    <col min="5893" max="5893" width="4.33203125" customWidth="1"/>
    <col min="5894" max="5894" width="6.109375" customWidth="1"/>
    <col min="5895" max="5895" width="5.6640625" customWidth="1"/>
    <col min="5896" max="5896" width="6.109375" customWidth="1"/>
    <col min="5897" max="5897" width="5.5546875" customWidth="1"/>
    <col min="5898" max="5898" width="5.33203125" customWidth="1"/>
    <col min="5899" max="5900" width="6.6640625" customWidth="1"/>
    <col min="5901" max="5901" width="7.5546875" customWidth="1"/>
    <col min="5902" max="5902" width="6.88671875" customWidth="1"/>
    <col min="5903" max="5903" width="13.6640625" customWidth="1"/>
    <col min="5904" max="5904" width="21.6640625" customWidth="1"/>
    <col min="5905" max="5905" width="13.33203125" customWidth="1"/>
    <col min="5906" max="5906" width="18.5546875" customWidth="1"/>
    <col min="5907" max="5907" width="5" customWidth="1"/>
    <col min="5908" max="5908" width="13" customWidth="1"/>
    <col min="5912" max="5912" width="14" customWidth="1"/>
    <col min="5916" max="5916" width="17.109375" customWidth="1"/>
    <col min="5917" max="5917" width="17.88671875" customWidth="1"/>
    <col min="5918" max="5918" width="16" customWidth="1"/>
    <col min="6145" max="6145" width="15" customWidth="1"/>
    <col min="6146" max="6146" width="6.109375" customWidth="1"/>
    <col min="6147" max="6147" width="6.44140625" customWidth="1"/>
    <col min="6148" max="6148" width="5" customWidth="1"/>
    <col min="6149" max="6149" width="4.33203125" customWidth="1"/>
    <col min="6150" max="6150" width="6.109375" customWidth="1"/>
    <col min="6151" max="6151" width="5.6640625" customWidth="1"/>
    <col min="6152" max="6152" width="6.109375" customWidth="1"/>
    <col min="6153" max="6153" width="5.5546875" customWidth="1"/>
    <col min="6154" max="6154" width="5.33203125" customWidth="1"/>
    <col min="6155" max="6156" width="6.6640625" customWidth="1"/>
    <col min="6157" max="6157" width="7.5546875" customWidth="1"/>
    <col min="6158" max="6158" width="6.88671875" customWidth="1"/>
    <col min="6159" max="6159" width="13.6640625" customWidth="1"/>
    <col min="6160" max="6160" width="21.6640625" customWidth="1"/>
    <col min="6161" max="6161" width="13.33203125" customWidth="1"/>
    <col min="6162" max="6162" width="18.5546875" customWidth="1"/>
    <col min="6163" max="6163" width="5" customWidth="1"/>
    <col min="6164" max="6164" width="13" customWidth="1"/>
    <col min="6168" max="6168" width="14" customWidth="1"/>
    <col min="6172" max="6172" width="17.109375" customWidth="1"/>
    <col min="6173" max="6173" width="17.88671875" customWidth="1"/>
    <col min="6174" max="6174" width="16" customWidth="1"/>
    <col min="6401" max="6401" width="15" customWidth="1"/>
    <col min="6402" max="6402" width="6.109375" customWidth="1"/>
    <col min="6403" max="6403" width="6.44140625" customWidth="1"/>
    <col min="6404" max="6404" width="5" customWidth="1"/>
    <col min="6405" max="6405" width="4.33203125" customWidth="1"/>
    <col min="6406" max="6406" width="6.109375" customWidth="1"/>
    <col min="6407" max="6407" width="5.6640625" customWidth="1"/>
    <col min="6408" max="6408" width="6.109375" customWidth="1"/>
    <col min="6409" max="6409" width="5.5546875" customWidth="1"/>
    <col min="6410" max="6410" width="5.33203125" customWidth="1"/>
    <col min="6411" max="6412" width="6.6640625" customWidth="1"/>
    <col min="6413" max="6413" width="7.5546875" customWidth="1"/>
    <col min="6414" max="6414" width="6.88671875" customWidth="1"/>
    <col min="6415" max="6415" width="13.6640625" customWidth="1"/>
    <col min="6416" max="6416" width="21.6640625" customWidth="1"/>
    <col min="6417" max="6417" width="13.33203125" customWidth="1"/>
    <col min="6418" max="6418" width="18.5546875" customWidth="1"/>
    <col min="6419" max="6419" width="5" customWidth="1"/>
    <col min="6420" max="6420" width="13" customWidth="1"/>
    <col min="6424" max="6424" width="14" customWidth="1"/>
    <col min="6428" max="6428" width="17.109375" customWidth="1"/>
    <col min="6429" max="6429" width="17.88671875" customWidth="1"/>
    <col min="6430" max="6430" width="16" customWidth="1"/>
    <col min="6657" max="6657" width="15" customWidth="1"/>
    <col min="6658" max="6658" width="6.109375" customWidth="1"/>
    <col min="6659" max="6659" width="6.44140625" customWidth="1"/>
    <col min="6660" max="6660" width="5" customWidth="1"/>
    <col min="6661" max="6661" width="4.33203125" customWidth="1"/>
    <col min="6662" max="6662" width="6.109375" customWidth="1"/>
    <col min="6663" max="6663" width="5.6640625" customWidth="1"/>
    <col min="6664" max="6664" width="6.109375" customWidth="1"/>
    <col min="6665" max="6665" width="5.5546875" customWidth="1"/>
    <col min="6666" max="6666" width="5.33203125" customWidth="1"/>
    <col min="6667" max="6668" width="6.6640625" customWidth="1"/>
    <col min="6669" max="6669" width="7.5546875" customWidth="1"/>
    <col min="6670" max="6670" width="6.88671875" customWidth="1"/>
    <col min="6671" max="6671" width="13.6640625" customWidth="1"/>
    <col min="6672" max="6672" width="21.6640625" customWidth="1"/>
    <col min="6673" max="6673" width="13.33203125" customWidth="1"/>
    <col min="6674" max="6674" width="18.5546875" customWidth="1"/>
    <col min="6675" max="6675" width="5" customWidth="1"/>
    <col min="6676" max="6676" width="13" customWidth="1"/>
    <col min="6680" max="6680" width="14" customWidth="1"/>
    <col min="6684" max="6684" width="17.109375" customWidth="1"/>
    <col min="6685" max="6685" width="17.88671875" customWidth="1"/>
    <col min="6686" max="6686" width="16" customWidth="1"/>
    <col min="6913" max="6913" width="15" customWidth="1"/>
    <col min="6914" max="6914" width="6.109375" customWidth="1"/>
    <col min="6915" max="6915" width="6.44140625" customWidth="1"/>
    <col min="6916" max="6916" width="5" customWidth="1"/>
    <col min="6917" max="6917" width="4.33203125" customWidth="1"/>
    <col min="6918" max="6918" width="6.109375" customWidth="1"/>
    <col min="6919" max="6919" width="5.6640625" customWidth="1"/>
    <col min="6920" max="6920" width="6.109375" customWidth="1"/>
    <col min="6921" max="6921" width="5.5546875" customWidth="1"/>
    <col min="6922" max="6922" width="5.33203125" customWidth="1"/>
    <col min="6923" max="6924" width="6.6640625" customWidth="1"/>
    <col min="6925" max="6925" width="7.5546875" customWidth="1"/>
    <col min="6926" max="6926" width="6.88671875" customWidth="1"/>
    <col min="6927" max="6927" width="13.6640625" customWidth="1"/>
    <col min="6928" max="6928" width="21.6640625" customWidth="1"/>
    <col min="6929" max="6929" width="13.33203125" customWidth="1"/>
    <col min="6930" max="6930" width="18.5546875" customWidth="1"/>
    <col min="6931" max="6931" width="5" customWidth="1"/>
    <col min="6932" max="6932" width="13" customWidth="1"/>
    <col min="6936" max="6936" width="14" customWidth="1"/>
    <col min="6940" max="6940" width="17.109375" customWidth="1"/>
    <col min="6941" max="6941" width="17.88671875" customWidth="1"/>
    <col min="6942" max="6942" width="16" customWidth="1"/>
    <col min="7169" max="7169" width="15" customWidth="1"/>
    <col min="7170" max="7170" width="6.109375" customWidth="1"/>
    <col min="7171" max="7171" width="6.44140625" customWidth="1"/>
    <col min="7172" max="7172" width="5" customWidth="1"/>
    <col min="7173" max="7173" width="4.33203125" customWidth="1"/>
    <col min="7174" max="7174" width="6.109375" customWidth="1"/>
    <col min="7175" max="7175" width="5.6640625" customWidth="1"/>
    <col min="7176" max="7176" width="6.109375" customWidth="1"/>
    <col min="7177" max="7177" width="5.5546875" customWidth="1"/>
    <col min="7178" max="7178" width="5.33203125" customWidth="1"/>
    <col min="7179" max="7180" width="6.6640625" customWidth="1"/>
    <col min="7181" max="7181" width="7.5546875" customWidth="1"/>
    <col min="7182" max="7182" width="6.88671875" customWidth="1"/>
    <col min="7183" max="7183" width="13.6640625" customWidth="1"/>
    <col min="7184" max="7184" width="21.6640625" customWidth="1"/>
    <col min="7185" max="7185" width="13.33203125" customWidth="1"/>
    <col min="7186" max="7186" width="18.5546875" customWidth="1"/>
    <col min="7187" max="7187" width="5" customWidth="1"/>
    <col min="7188" max="7188" width="13" customWidth="1"/>
    <col min="7192" max="7192" width="14" customWidth="1"/>
    <col min="7196" max="7196" width="17.109375" customWidth="1"/>
    <col min="7197" max="7197" width="17.88671875" customWidth="1"/>
    <col min="7198" max="7198" width="16" customWidth="1"/>
    <col min="7425" max="7425" width="15" customWidth="1"/>
    <col min="7426" max="7426" width="6.109375" customWidth="1"/>
    <col min="7427" max="7427" width="6.44140625" customWidth="1"/>
    <col min="7428" max="7428" width="5" customWidth="1"/>
    <col min="7429" max="7429" width="4.33203125" customWidth="1"/>
    <col min="7430" max="7430" width="6.109375" customWidth="1"/>
    <col min="7431" max="7431" width="5.6640625" customWidth="1"/>
    <col min="7432" max="7432" width="6.109375" customWidth="1"/>
    <col min="7433" max="7433" width="5.5546875" customWidth="1"/>
    <col min="7434" max="7434" width="5.33203125" customWidth="1"/>
    <col min="7435" max="7436" width="6.6640625" customWidth="1"/>
    <col min="7437" max="7437" width="7.5546875" customWidth="1"/>
    <col min="7438" max="7438" width="6.88671875" customWidth="1"/>
    <col min="7439" max="7439" width="13.6640625" customWidth="1"/>
    <col min="7440" max="7440" width="21.6640625" customWidth="1"/>
    <col min="7441" max="7441" width="13.33203125" customWidth="1"/>
    <col min="7442" max="7442" width="18.5546875" customWidth="1"/>
    <col min="7443" max="7443" width="5" customWidth="1"/>
    <col min="7444" max="7444" width="13" customWidth="1"/>
    <col min="7448" max="7448" width="14" customWidth="1"/>
    <col min="7452" max="7452" width="17.109375" customWidth="1"/>
    <col min="7453" max="7453" width="17.88671875" customWidth="1"/>
    <col min="7454" max="7454" width="16" customWidth="1"/>
    <col min="7681" max="7681" width="15" customWidth="1"/>
    <col min="7682" max="7682" width="6.109375" customWidth="1"/>
    <col min="7683" max="7683" width="6.44140625" customWidth="1"/>
    <col min="7684" max="7684" width="5" customWidth="1"/>
    <col min="7685" max="7685" width="4.33203125" customWidth="1"/>
    <col min="7686" max="7686" width="6.109375" customWidth="1"/>
    <col min="7687" max="7687" width="5.6640625" customWidth="1"/>
    <col min="7688" max="7688" width="6.109375" customWidth="1"/>
    <col min="7689" max="7689" width="5.5546875" customWidth="1"/>
    <col min="7690" max="7690" width="5.33203125" customWidth="1"/>
    <col min="7691" max="7692" width="6.6640625" customWidth="1"/>
    <col min="7693" max="7693" width="7.5546875" customWidth="1"/>
    <col min="7694" max="7694" width="6.88671875" customWidth="1"/>
    <col min="7695" max="7695" width="13.6640625" customWidth="1"/>
    <col min="7696" max="7696" width="21.6640625" customWidth="1"/>
    <col min="7697" max="7697" width="13.33203125" customWidth="1"/>
    <col min="7698" max="7698" width="18.5546875" customWidth="1"/>
    <col min="7699" max="7699" width="5" customWidth="1"/>
    <col min="7700" max="7700" width="13" customWidth="1"/>
    <col min="7704" max="7704" width="14" customWidth="1"/>
    <col min="7708" max="7708" width="17.109375" customWidth="1"/>
    <col min="7709" max="7709" width="17.88671875" customWidth="1"/>
    <col min="7710" max="7710" width="16" customWidth="1"/>
    <col min="7937" max="7937" width="15" customWidth="1"/>
    <col min="7938" max="7938" width="6.109375" customWidth="1"/>
    <col min="7939" max="7939" width="6.44140625" customWidth="1"/>
    <col min="7940" max="7940" width="5" customWidth="1"/>
    <col min="7941" max="7941" width="4.33203125" customWidth="1"/>
    <col min="7942" max="7942" width="6.109375" customWidth="1"/>
    <col min="7943" max="7943" width="5.6640625" customWidth="1"/>
    <col min="7944" max="7944" width="6.109375" customWidth="1"/>
    <col min="7945" max="7945" width="5.5546875" customWidth="1"/>
    <col min="7946" max="7946" width="5.33203125" customWidth="1"/>
    <col min="7947" max="7948" width="6.6640625" customWidth="1"/>
    <col min="7949" max="7949" width="7.5546875" customWidth="1"/>
    <col min="7950" max="7950" width="6.88671875" customWidth="1"/>
    <col min="7951" max="7951" width="13.6640625" customWidth="1"/>
    <col min="7952" max="7952" width="21.6640625" customWidth="1"/>
    <col min="7953" max="7953" width="13.33203125" customWidth="1"/>
    <col min="7954" max="7954" width="18.5546875" customWidth="1"/>
    <col min="7955" max="7955" width="5" customWidth="1"/>
    <col min="7956" max="7956" width="13" customWidth="1"/>
    <col min="7960" max="7960" width="14" customWidth="1"/>
    <col min="7964" max="7964" width="17.109375" customWidth="1"/>
    <col min="7965" max="7965" width="17.88671875" customWidth="1"/>
    <col min="7966" max="7966" width="16" customWidth="1"/>
    <col min="8193" max="8193" width="15" customWidth="1"/>
    <col min="8194" max="8194" width="6.109375" customWidth="1"/>
    <col min="8195" max="8195" width="6.44140625" customWidth="1"/>
    <col min="8196" max="8196" width="5" customWidth="1"/>
    <col min="8197" max="8197" width="4.33203125" customWidth="1"/>
    <col min="8198" max="8198" width="6.109375" customWidth="1"/>
    <col min="8199" max="8199" width="5.6640625" customWidth="1"/>
    <col min="8200" max="8200" width="6.109375" customWidth="1"/>
    <col min="8201" max="8201" width="5.5546875" customWidth="1"/>
    <col min="8202" max="8202" width="5.33203125" customWidth="1"/>
    <col min="8203" max="8204" width="6.6640625" customWidth="1"/>
    <col min="8205" max="8205" width="7.5546875" customWidth="1"/>
    <col min="8206" max="8206" width="6.88671875" customWidth="1"/>
    <col min="8207" max="8207" width="13.6640625" customWidth="1"/>
    <col min="8208" max="8208" width="21.6640625" customWidth="1"/>
    <col min="8209" max="8209" width="13.33203125" customWidth="1"/>
    <col min="8210" max="8210" width="18.5546875" customWidth="1"/>
    <col min="8211" max="8211" width="5" customWidth="1"/>
    <col min="8212" max="8212" width="13" customWidth="1"/>
    <col min="8216" max="8216" width="14" customWidth="1"/>
    <col min="8220" max="8220" width="17.109375" customWidth="1"/>
    <col min="8221" max="8221" width="17.88671875" customWidth="1"/>
    <col min="8222" max="8222" width="16" customWidth="1"/>
    <col min="8449" max="8449" width="15" customWidth="1"/>
    <col min="8450" max="8450" width="6.109375" customWidth="1"/>
    <col min="8451" max="8451" width="6.44140625" customWidth="1"/>
    <col min="8452" max="8452" width="5" customWidth="1"/>
    <col min="8453" max="8453" width="4.33203125" customWidth="1"/>
    <col min="8454" max="8454" width="6.109375" customWidth="1"/>
    <col min="8455" max="8455" width="5.6640625" customWidth="1"/>
    <col min="8456" max="8456" width="6.109375" customWidth="1"/>
    <col min="8457" max="8457" width="5.5546875" customWidth="1"/>
    <col min="8458" max="8458" width="5.33203125" customWidth="1"/>
    <col min="8459" max="8460" width="6.6640625" customWidth="1"/>
    <col min="8461" max="8461" width="7.5546875" customWidth="1"/>
    <col min="8462" max="8462" width="6.88671875" customWidth="1"/>
    <col min="8463" max="8463" width="13.6640625" customWidth="1"/>
    <col min="8464" max="8464" width="21.6640625" customWidth="1"/>
    <col min="8465" max="8465" width="13.33203125" customWidth="1"/>
    <col min="8466" max="8466" width="18.5546875" customWidth="1"/>
    <col min="8467" max="8467" width="5" customWidth="1"/>
    <col min="8468" max="8468" width="13" customWidth="1"/>
    <col min="8472" max="8472" width="14" customWidth="1"/>
    <col min="8476" max="8476" width="17.109375" customWidth="1"/>
    <col min="8477" max="8477" width="17.88671875" customWidth="1"/>
    <col min="8478" max="8478" width="16" customWidth="1"/>
    <col min="8705" max="8705" width="15" customWidth="1"/>
    <col min="8706" max="8706" width="6.109375" customWidth="1"/>
    <col min="8707" max="8707" width="6.44140625" customWidth="1"/>
    <col min="8708" max="8708" width="5" customWidth="1"/>
    <col min="8709" max="8709" width="4.33203125" customWidth="1"/>
    <col min="8710" max="8710" width="6.109375" customWidth="1"/>
    <col min="8711" max="8711" width="5.6640625" customWidth="1"/>
    <col min="8712" max="8712" width="6.109375" customWidth="1"/>
    <col min="8713" max="8713" width="5.5546875" customWidth="1"/>
    <col min="8714" max="8714" width="5.33203125" customWidth="1"/>
    <col min="8715" max="8716" width="6.6640625" customWidth="1"/>
    <col min="8717" max="8717" width="7.5546875" customWidth="1"/>
    <col min="8718" max="8718" width="6.88671875" customWidth="1"/>
    <col min="8719" max="8719" width="13.6640625" customWidth="1"/>
    <col min="8720" max="8720" width="21.6640625" customWidth="1"/>
    <col min="8721" max="8721" width="13.33203125" customWidth="1"/>
    <col min="8722" max="8722" width="18.5546875" customWidth="1"/>
    <col min="8723" max="8723" width="5" customWidth="1"/>
    <col min="8724" max="8724" width="13" customWidth="1"/>
    <col min="8728" max="8728" width="14" customWidth="1"/>
    <col min="8732" max="8732" width="17.109375" customWidth="1"/>
    <col min="8733" max="8733" width="17.88671875" customWidth="1"/>
    <col min="8734" max="8734" width="16" customWidth="1"/>
    <col min="8961" max="8961" width="15" customWidth="1"/>
    <col min="8962" max="8962" width="6.109375" customWidth="1"/>
    <col min="8963" max="8963" width="6.44140625" customWidth="1"/>
    <col min="8964" max="8964" width="5" customWidth="1"/>
    <col min="8965" max="8965" width="4.33203125" customWidth="1"/>
    <col min="8966" max="8966" width="6.109375" customWidth="1"/>
    <col min="8967" max="8967" width="5.6640625" customWidth="1"/>
    <col min="8968" max="8968" width="6.109375" customWidth="1"/>
    <col min="8969" max="8969" width="5.5546875" customWidth="1"/>
    <col min="8970" max="8970" width="5.33203125" customWidth="1"/>
    <col min="8971" max="8972" width="6.6640625" customWidth="1"/>
    <col min="8973" max="8973" width="7.5546875" customWidth="1"/>
    <col min="8974" max="8974" width="6.88671875" customWidth="1"/>
    <col min="8975" max="8975" width="13.6640625" customWidth="1"/>
    <col min="8976" max="8976" width="21.6640625" customWidth="1"/>
    <col min="8977" max="8977" width="13.33203125" customWidth="1"/>
    <col min="8978" max="8978" width="18.5546875" customWidth="1"/>
    <col min="8979" max="8979" width="5" customWidth="1"/>
    <col min="8980" max="8980" width="13" customWidth="1"/>
    <col min="8984" max="8984" width="14" customWidth="1"/>
    <col min="8988" max="8988" width="17.109375" customWidth="1"/>
    <col min="8989" max="8989" width="17.88671875" customWidth="1"/>
    <col min="8990" max="8990" width="16" customWidth="1"/>
    <col min="9217" max="9217" width="15" customWidth="1"/>
    <col min="9218" max="9218" width="6.109375" customWidth="1"/>
    <col min="9219" max="9219" width="6.44140625" customWidth="1"/>
    <col min="9220" max="9220" width="5" customWidth="1"/>
    <col min="9221" max="9221" width="4.33203125" customWidth="1"/>
    <col min="9222" max="9222" width="6.109375" customWidth="1"/>
    <col min="9223" max="9223" width="5.6640625" customWidth="1"/>
    <col min="9224" max="9224" width="6.109375" customWidth="1"/>
    <col min="9225" max="9225" width="5.5546875" customWidth="1"/>
    <col min="9226" max="9226" width="5.33203125" customWidth="1"/>
    <col min="9227" max="9228" width="6.6640625" customWidth="1"/>
    <col min="9229" max="9229" width="7.5546875" customWidth="1"/>
    <col min="9230" max="9230" width="6.88671875" customWidth="1"/>
    <col min="9231" max="9231" width="13.6640625" customWidth="1"/>
    <col min="9232" max="9232" width="21.6640625" customWidth="1"/>
    <col min="9233" max="9233" width="13.33203125" customWidth="1"/>
    <col min="9234" max="9234" width="18.5546875" customWidth="1"/>
    <col min="9235" max="9235" width="5" customWidth="1"/>
    <col min="9236" max="9236" width="13" customWidth="1"/>
    <col min="9240" max="9240" width="14" customWidth="1"/>
    <col min="9244" max="9244" width="17.109375" customWidth="1"/>
    <col min="9245" max="9245" width="17.88671875" customWidth="1"/>
    <col min="9246" max="9246" width="16" customWidth="1"/>
    <col min="9473" max="9473" width="15" customWidth="1"/>
    <col min="9474" max="9474" width="6.109375" customWidth="1"/>
    <col min="9475" max="9475" width="6.44140625" customWidth="1"/>
    <col min="9476" max="9476" width="5" customWidth="1"/>
    <col min="9477" max="9477" width="4.33203125" customWidth="1"/>
    <col min="9478" max="9478" width="6.109375" customWidth="1"/>
    <col min="9479" max="9479" width="5.6640625" customWidth="1"/>
    <col min="9480" max="9480" width="6.109375" customWidth="1"/>
    <col min="9481" max="9481" width="5.5546875" customWidth="1"/>
    <col min="9482" max="9482" width="5.33203125" customWidth="1"/>
    <col min="9483" max="9484" width="6.6640625" customWidth="1"/>
    <col min="9485" max="9485" width="7.5546875" customWidth="1"/>
    <col min="9486" max="9486" width="6.88671875" customWidth="1"/>
    <col min="9487" max="9487" width="13.6640625" customWidth="1"/>
    <col min="9488" max="9488" width="21.6640625" customWidth="1"/>
    <col min="9489" max="9489" width="13.33203125" customWidth="1"/>
    <col min="9490" max="9490" width="18.5546875" customWidth="1"/>
    <col min="9491" max="9491" width="5" customWidth="1"/>
    <col min="9492" max="9492" width="13" customWidth="1"/>
    <col min="9496" max="9496" width="14" customWidth="1"/>
    <col min="9500" max="9500" width="17.109375" customWidth="1"/>
    <col min="9501" max="9501" width="17.88671875" customWidth="1"/>
    <col min="9502" max="9502" width="16" customWidth="1"/>
    <col min="9729" max="9729" width="15" customWidth="1"/>
    <col min="9730" max="9730" width="6.109375" customWidth="1"/>
    <col min="9731" max="9731" width="6.44140625" customWidth="1"/>
    <col min="9732" max="9732" width="5" customWidth="1"/>
    <col min="9733" max="9733" width="4.33203125" customWidth="1"/>
    <col min="9734" max="9734" width="6.109375" customWidth="1"/>
    <col min="9735" max="9735" width="5.6640625" customWidth="1"/>
    <col min="9736" max="9736" width="6.109375" customWidth="1"/>
    <col min="9737" max="9737" width="5.5546875" customWidth="1"/>
    <col min="9738" max="9738" width="5.33203125" customWidth="1"/>
    <col min="9739" max="9740" width="6.6640625" customWidth="1"/>
    <col min="9741" max="9741" width="7.5546875" customWidth="1"/>
    <col min="9742" max="9742" width="6.88671875" customWidth="1"/>
    <col min="9743" max="9743" width="13.6640625" customWidth="1"/>
    <col min="9744" max="9744" width="21.6640625" customWidth="1"/>
    <col min="9745" max="9745" width="13.33203125" customWidth="1"/>
    <col min="9746" max="9746" width="18.5546875" customWidth="1"/>
    <col min="9747" max="9747" width="5" customWidth="1"/>
    <col min="9748" max="9748" width="13" customWidth="1"/>
    <col min="9752" max="9752" width="14" customWidth="1"/>
    <col min="9756" max="9756" width="17.109375" customWidth="1"/>
    <col min="9757" max="9757" width="17.88671875" customWidth="1"/>
    <col min="9758" max="9758" width="16" customWidth="1"/>
    <col min="9985" max="9985" width="15" customWidth="1"/>
    <col min="9986" max="9986" width="6.109375" customWidth="1"/>
    <col min="9987" max="9987" width="6.44140625" customWidth="1"/>
    <col min="9988" max="9988" width="5" customWidth="1"/>
    <col min="9989" max="9989" width="4.33203125" customWidth="1"/>
    <col min="9990" max="9990" width="6.109375" customWidth="1"/>
    <col min="9991" max="9991" width="5.6640625" customWidth="1"/>
    <col min="9992" max="9992" width="6.109375" customWidth="1"/>
    <col min="9993" max="9993" width="5.5546875" customWidth="1"/>
    <col min="9994" max="9994" width="5.33203125" customWidth="1"/>
    <col min="9995" max="9996" width="6.6640625" customWidth="1"/>
    <col min="9997" max="9997" width="7.5546875" customWidth="1"/>
    <col min="9998" max="9998" width="6.88671875" customWidth="1"/>
    <col min="9999" max="9999" width="13.6640625" customWidth="1"/>
    <col min="10000" max="10000" width="21.6640625" customWidth="1"/>
    <col min="10001" max="10001" width="13.33203125" customWidth="1"/>
    <col min="10002" max="10002" width="18.5546875" customWidth="1"/>
    <col min="10003" max="10003" width="5" customWidth="1"/>
    <col min="10004" max="10004" width="13" customWidth="1"/>
    <col min="10008" max="10008" width="14" customWidth="1"/>
    <col min="10012" max="10012" width="17.109375" customWidth="1"/>
    <col min="10013" max="10013" width="17.88671875" customWidth="1"/>
    <col min="10014" max="10014" width="16" customWidth="1"/>
    <col min="10241" max="10241" width="15" customWidth="1"/>
    <col min="10242" max="10242" width="6.109375" customWidth="1"/>
    <col min="10243" max="10243" width="6.44140625" customWidth="1"/>
    <col min="10244" max="10244" width="5" customWidth="1"/>
    <col min="10245" max="10245" width="4.33203125" customWidth="1"/>
    <col min="10246" max="10246" width="6.109375" customWidth="1"/>
    <col min="10247" max="10247" width="5.6640625" customWidth="1"/>
    <col min="10248" max="10248" width="6.109375" customWidth="1"/>
    <col min="10249" max="10249" width="5.5546875" customWidth="1"/>
    <col min="10250" max="10250" width="5.33203125" customWidth="1"/>
    <col min="10251" max="10252" width="6.6640625" customWidth="1"/>
    <col min="10253" max="10253" width="7.5546875" customWidth="1"/>
    <col min="10254" max="10254" width="6.88671875" customWidth="1"/>
    <col min="10255" max="10255" width="13.6640625" customWidth="1"/>
    <col min="10256" max="10256" width="21.6640625" customWidth="1"/>
    <col min="10257" max="10257" width="13.33203125" customWidth="1"/>
    <col min="10258" max="10258" width="18.5546875" customWidth="1"/>
    <col min="10259" max="10259" width="5" customWidth="1"/>
    <col min="10260" max="10260" width="13" customWidth="1"/>
    <col min="10264" max="10264" width="14" customWidth="1"/>
    <col min="10268" max="10268" width="17.109375" customWidth="1"/>
    <col min="10269" max="10269" width="17.88671875" customWidth="1"/>
    <col min="10270" max="10270" width="16" customWidth="1"/>
    <col min="10497" max="10497" width="15" customWidth="1"/>
    <col min="10498" max="10498" width="6.109375" customWidth="1"/>
    <col min="10499" max="10499" width="6.44140625" customWidth="1"/>
    <col min="10500" max="10500" width="5" customWidth="1"/>
    <col min="10501" max="10501" width="4.33203125" customWidth="1"/>
    <col min="10502" max="10502" width="6.109375" customWidth="1"/>
    <col min="10503" max="10503" width="5.6640625" customWidth="1"/>
    <col min="10504" max="10504" width="6.109375" customWidth="1"/>
    <col min="10505" max="10505" width="5.5546875" customWidth="1"/>
    <col min="10506" max="10506" width="5.33203125" customWidth="1"/>
    <col min="10507" max="10508" width="6.6640625" customWidth="1"/>
    <col min="10509" max="10509" width="7.5546875" customWidth="1"/>
    <col min="10510" max="10510" width="6.88671875" customWidth="1"/>
    <col min="10511" max="10511" width="13.6640625" customWidth="1"/>
    <col min="10512" max="10512" width="21.6640625" customWidth="1"/>
    <col min="10513" max="10513" width="13.33203125" customWidth="1"/>
    <col min="10514" max="10514" width="18.5546875" customWidth="1"/>
    <col min="10515" max="10515" width="5" customWidth="1"/>
    <col min="10516" max="10516" width="13" customWidth="1"/>
    <col min="10520" max="10520" width="14" customWidth="1"/>
    <col min="10524" max="10524" width="17.109375" customWidth="1"/>
    <col min="10525" max="10525" width="17.88671875" customWidth="1"/>
    <col min="10526" max="10526" width="16" customWidth="1"/>
    <col min="10753" max="10753" width="15" customWidth="1"/>
    <col min="10754" max="10754" width="6.109375" customWidth="1"/>
    <col min="10755" max="10755" width="6.44140625" customWidth="1"/>
    <col min="10756" max="10756" width="5" customWidth="1"/>
    <col min="10757" max="10757" width="4.33203125" customWidth="1"/>
    <col min="10758" max="10758" width="6.109375" customWidth="1"/>
    <col min="10759" max="10759" width="5.6640625" customWidth="1"/>
    <col min="10760" max="10760" width="6.109375" customWidth="1"/>
    <col min="10761" max="10761" width="5.5546875" customWidth="1"/>
    <col min="10762" max="10762" width="5.33203125" customWidth="1"/>
    <col min="10763" max="10764" width="6.6640625" customWidth="1"/>
    <col min="10765" max="10765" width="7.5546875" customWidth="1"/>
    <col min="10766" max="10766" width="6.88671875" customWidth="1"/>
    <col min="10767" max="10767" width="13.6640625" customWidth="1"/>
    <col min="10768" max="10768" width="21.6640625" customWidth="1"/>
    <col min="10769" max="10769" width="13.33203125" customWidth="1"/>
    <col min="10770" max="10770" width="18.5546875" customWidth="1"/>
    <col min="10771" max="10771" width="5" customWidth="1"/>
    <col min="10772" max="10772" width="13" customWidth="1"/>
    <col min="10776" max="10776" width="14" customWidth="1"/>
    <col min="10780" max="10780" width="17.109375" customWidth="1"/>
    <col min="10781" max="10781" width="17.88671875" customWidth="1"/>
    <col min="10782" max="10782" width="16" customWidth="1"/>
    <col min="11009" max="11009" width="15" customWidth="1"/>
    <col min="11010" max="11010" width="6.109375" customWidth="1"/>
    <col min="11011" max="11011" width="6.44140625" customWidth="1"/>
    <col min="11012" max="11012" width="5" customWidth="1"/>
    <col min="11013" max="11013" width="4.33203125" customWidth="1"/>
    <col min="11014" max="11014" width="6.109375" customWidth="1"/>
    <col min="11015" max="11015" width="5.6640625" customWidth="1"/>
    <col min="11016" max="11016" width="6.109375" customWidth="1"/>
    <col min="11017" max="11017" width="5.5546875" customWidth="1"/>
    <col min="11018" max="11018" width="5.33203125" customWidth="1"/>
    <col min="11019" max="11020" width="6.6640625" customWidth="1"/>
    <col min="11021" max="11021" width="7.5546875" customWidth="1"/>
    <col min="11022" max="11022" width="6.88671875" customWidth="1"/>
    <col min="11023" max="11023" width="13.6640625" customWidth="1"/>
    <col min="11024" max="11024" width="21.6640625" customWidth="1"/>
    <col min="11025" max="11025" width="13.33203125" customWidth="1"/>
    <col min="11026" max="11026" width="18.5546875" customWidth="1"/>
    <col min="11027" max="11027" width="5" customWidth="1"/>
    <col min="11028" max="11028" width="13" customWidth="1"/>
    <col min="11032" max="11032" width="14" customWidth="1"/>
    <col min="11036" max="11036" width="17.109375" customWidth="1"/>
    <col min="11037" max="11037" width="17.88671875" customWidth="1"/>
    <col min="11038" max="11038" width="16" customWidth="1"/>
    <col min="11265" max="11265" width="15" customWidth="1"/>
    <col min="11266" max="11266" width="6.109375" customWidth="1"/>
    <col min="11267" max="11267" width="6.44140625" customWidth="1"/>
    <col min="11268" max="11268" width="5" customWidth="1"/>
    <col min="11269" max="11269" width="4.33203125" customWidth="1"/>
    <col min="11270" max="11270" width="6.109375" customWidth="1"/>
    <col min="11271" max="11271" width="5.6640625" customWidth="1"/>
    <col min="11272" max="11272" width="6.109375" customWidth="1"/>
    <col min="11273" max="11273" width="5.5546875" customWidth="1"/>
    <col min="11274" max="11274" width="5.33203125" customWidth="1"/>
    <col min="11275" max="11276" width="6.6640625" customWidth="1"/>
    <col min="11277" max="11277" width="7.5546875" customWidth="1"/>
    <col min="11278" max="11278" width="6.88671875" customWidth="1"/>
    <col min="11279" max="11279" width="13.6640625" customWidth="1"/>
    <col min="11280" max="11280" width="21.6640625" customWidth="1"/>
    <col min="11281" max="11281" width="13.33203125" customWidth="1"/>
    <col min="11282" max="11282" width="18.5546875" customWidth="1"/>
    <col min="11283" max="11283" width="5" customWidth="1"/>
    <col min="11284" max="11284" width="13" customWidth="1"/>
    <col min="11288" max="11288" width="14" customWidth="1"/>
    <col min="11292" max="11292" width="17.109375" customWidth="1"/>
    <col min="11293" max="11293" width="17.88671875" customWidth="1"/>
    <col min="11294" max="11294" width="16" customWidth="1"/>
    <col min="11521" max="11521" width="15" customWidth="1"/>
    <col min="11522" max="11522" width="6.109375" customWidth="1"/>
    <col min="11523" max="11523" width="6.44140625" customWidth="1"/>
    <col min="11524" max="11524" width="5" customWidth="1"/>
    <col min="11525" max="11525" width="4.33203125" customWidth="1"/>
    <col min="11526" max="11526" width="6.109375" customWidth="1"/>
    <col min="11527" max="11527" width="5.6640625" customWidth="1"/>
    <col min="11528" max="11528" width="6.109375" customWidth="1"/>
    <col min="11529" max="11529" width="5.5546875" customWidth="1"/>
    <col min="11530" max="11530" width="5.33203125" customWidth="1"/>
    <col min="11531" max="11532" width="6.6640625" customWidth="1"/>
    <col min="11533" max="11533" width="7.5546875" customWidth="1"/>
    <col min="11534" max="11534" width="6.88671875" customWidth="1"/>
    <col min="11535" max="11535" width="13.6640625" customWidth="1"/>
    <col min="11536" max="11536" width="21.6640625" customWidth="1"/>
    <col min="11537" max="11537" width="13.33203125" customWidth="1"/>
    <col min="11538" max="11538" width="18.5546875" customWidth="1"/>
    <col min="11539" max="11539" width="5" customWidth="1"/>
    <col min="11540" max="11540" width="13" customWidth="1"/>
    <col min="11544" max="11544" width="14" customWidth="1"/>
    <col min="11548" max="11548" width="17.109375" customWidth="1"/>
    <col min="11549" max="11549" width="17.88671875" customWidth="1"/>
    <col min="11550" max="11550" width="16" customWidth="1"/>
    <col min="11777" max="11777" width="15" customWidth="1"/>
    <col min="11778" max="11778" width="6.109375" customWidth="1"/>
    <col min="11779" max="11779" width="6.44140625" customWidth="1"/>
    <col min="11780" max="11780" width="5" customWidth="1"/>
    <col min="11781" max="11781" width="4.33203125" customWidth="1"/>
    <col min="11782" max="11782" width="6.109375" customWidth="1"/>
    <col min="11783" max="11783" width="5.6640625" customWidth="1"/>
    <col min="11784" max="11784" width="6.109375" customWidth="1"/>
    <col min="11785" max="11785" width="5.5546875" customWidth="1"/>
    <col min="11786" max="11786" width="5.33203125" customWidth="1"/>
    <col min="11787" max="11788" width="6.6640625" customWidth="1"/>
    <col min="11789" max="11789" width="7.5546875" customWidth="1"/>
    <col min="11790" max="11790" width="6.88671875" customWidth="1"/>
    <col min="11791" max="11791" width="13.6640625" customWidth="1"/>
    <col min="11792" max="11792" width="21.6640625" customWidth="1"/>
    <col min="11793" max="11793" width="13.33203125" customWidth="1"/>
    <col min="11794" max="11794" width="18.5546875" customWidth="1"/>
    <col min="11795" max="11795" width="5" customWidth="1"/>
    <col min="11796" max="11796" width="13" customWidth="1"/>
    <col min="11800" max="11800" width="14" customWidth="1"/>
    <col min="11804" max="11804" width="17.109375" customWidth="1"/>
    <col min="11805" max="11805" width="17.88671875" customWidth="1"/>
    <col min="11806" max="11806" width="16" customWidth="1"/>
    <col min="12033" max="12033" width="15" customWidth="1"/>
    <col min="12034" max="12034" width="6.109375" customWidth="1"/>
    <col min="12035" max="12035" width="6.44140625" customWidth="1"/>
    <col min="12036" max="12036" width="5" customWidth="1"/>
    <col min="12037" max="12037" width="4.33203125" customWidth="1"/>
    <col min="12038" max="12038" width="6.109375" customWidth="1"/>
    <col min="12039" max="12039" width="5.6640625" customWidth="1"/>
    <col min="12040" max="12040" width="6.109375" customWidth="1"/>
    <col min="12041" max="12041" width="5.5546875" customWidth="1"/>
    <col min="12042" max="12042" width="5.33203125" customWidth="1"/>
    <col min="12043" max="12044" width="6.6640625" customWidth="1"/>
    <col min="12045" max="12045" width="7.5546875" customWidth="1"/>
    <col min="12046" max="12046" width="6.88671875" customWidth="1"/>
    <col min="12047" max="12047" width="13.6640625" customWidth="1"/>
    <col min="12048" max="12048" width="21.6640625" customWidth="1"/>
    <col min="12049" max="12049" width="13.33203125" customWidth="1"/>
    <col min="12050" max="12050" width="18.5546875" customWidth="1"/>
    <col min="12051" max="12051" width="5" customWidth="1"/>
    <col min="12052" max="12052" width="13" customWidth="1"/>
    <col min="12056" max="12056" width="14" customWidth="1"/>
    <col min="12060" max="12060" width="17.109375" customWidth="1"/>
    <col min="12061" max="12061" width="17.88671875" customWidth="1"/>
    <col min="12062" max="12062" width="16" customWidth="1"/>
    <col min="12289" max="12289" width="15" customWidth="1"/>
    <col min="12290" max="12290" width="6.109375" customWidth="1"/>
    <col min="12291" max="12291" width="6.44140625" customWidth="1"/>
    <col min="12292" max="12292" width="5" customWidth="1"/>
    <col min="12293" max="12293" width="4.33203125" customWidth="1"/>
    <col min="12294" max="12294" width="6.109375" customWidth="1"/>
    <col min="12295" max="12295" width="5.6640625" customWidth="1"/>
    <col min="12296" max="12296" width="6.109375" customWidth="1"/>
    <col min="12297" max="12297" width="5.5546875" customWidth="1"/>
    <col min="12298" max="12298" width="5.33203125" customWidth="1"/>
    <col min="12299" max="12300" width="6.6640625" customWidth="1"/>
    <col min="12301" max="12301" width="7.5546875" customWidth="1"/>
    <col min="12302" max="12302" width="6.88671875" customWidth="1"/>
    <col min="12303" max="12303" width="13.6640625" customWidth="1"/>
    <col min="12304" max="12304" width="21.6640625" customWidth="1"/>
    <col min="12305" max="12305" width="13.33203125" customWidth="1"/>
    <col min="12306" max="12306" width="18.5546875" customWidth="1"/>
    <col min="12307" max="12307" width="5" customWidth="1"/>
    <col min="12308" max="12308" width="13" customWidth="1"/>
    <col min="12312" max="12312" width="14" customWidth="1"/>
    <col min="12316" max="12316" width="17.109375" customWidth="1"/>
    <col min="12317" max="12317" width="17.88671875" customWidth="1"/>
    <col min="12318" max="12318" width="16" customWidth="1"/>
    <col min="12545" max="12545" width="15" customWidth="1"/>
    <col min="12546" max="12546" width="6.109375" customWidth="1"/>
    <col min="12547" max="12547" width="6.44140625" customWidth="1"/>
    <col min="12548" max="12548" width="5" customWidth="1"/>
    <col min="12549" max="12549" width="4.33203125" customWidth="1"/>
    <col min="12550" max="12550" width="6.109375" customWidth="1"/>
    <col min="12551" max="12551" width="5.6640625" customWidth="1"/>
    <col min="12552" max="12552" width="6.109375" customWidth="1"/>
    <col min="12553" max="12553" width="5.5546875" customWidth="1"/>
    <col min="12554" max="12554" width="5.33203125" customWidth="1"/>
    <col min="12555" max="12556" width="6.6640625" customWidth="1"/>
    <col min="12557" max="12557" width="7.5546875" customWidth="1"/>
    <col min="12558" max="12558" width="6.88671875" customWidth="1"/>
    <col min="12559" max="12559" width="13.6640625" customWidth="1"/>
    <col min="12560" max="12560" width="21.6640625" customWidth="1"/>
    <col min="12561" max="12561" width="13.33203125" customWidth="1"/>
    <col min="12562" max="12562" width="18.5546875" customWidth="1"/>
    <col min="12563" max="12563" width="5" customWidth="1"/>
    <col min="12564" max="12564" width="13" customWidth="1"/>
    <col min="12568" max="12568" width="14" customWidth="1"/>
    <col min="12572" max="12572" width="17.109375" customWidth="1"/>
    <col min="12573" max="12573" width="17.88671875" customWidth="1"/>
    <col min="12574" max="12574" width="16" customWidth="1"/>
    <col min="12801" max="12801" width="15" customWidth="1"/>
    <col min="12802" max="12802" width="6.109375" customWidth="1"/>
    <col min="12803" max="12803" width="6.44140625" customWidth="1"/>
    <col min="12804" max="12804" width="5" customWidth="1"/>
    <col min="12805" max="12805" width="4.33203125" customWidth="1"/>
    <col min="12806" max="12806" width="6.109375" customWidth="1"/>
    <col min="12807" max="12807" width="5.6640625" customWidth="1"/>
    <col min="12808" max="12808" width="6.109375" customWidth="1"/>
    <col min="12809" max="12809" width="5.5546875" customWidth="1"/>
    <col min="12810" max="12810" width="5.33203125" customWidth="1"/>
    <col min="12811" max="12812" width="6.6640625" customWidth="1"/>
    <col min="12813" max="12813" width="7.5546875" customWidth="1"/>
    <col min="12814" max="12814" width="6.88671875" customWidth="1"/>
    <col min="12815" max="12815" width="13.6640625" customWidth="1"/>
    <col min="12816" max="12816" width="21.6640625" customWidth="1"/>
    <col min="12817" max="12817" width="13.33203125" customWidth="1"/>
    <col min="12818" max="12818" width="18.5546875" customWidth="1"/>
    <col min="12819" max="12819" width="5" customWidth="1"/>
    <col min="12820" max="12820" width="13" customWidth="1"/>
    <col min="12824" max="12824" width="14" customWidth="1"/>
    <col min="12828" max="12828" width="17.109375" customWidth="1"/>
    <col min="12829" max="12829" width="17.88671875" customWidth="1"/>
    <col min="12830" max="12830" width="16" customWidth="1"/>
    <col min="13057" max="13057" width="15" customWidth="1"/>
    <col min="13058" max="13058" width="6.109375" customWidth="1"/>
    <col min="13059" max="13059" width="6.44140625" customWidth="1"/>
    <col min="13060" max="13060" width="5" customWidth="1"/>
    <col min="13061" max="13061" width="4.33203125" customWidth="1"/>
    <col min="13062" max="13062" width="6.109375" customWidth="1"/>
    <col min="13063" max="13063" width="5.6640625" customWidth="1"/>
    <col min="13064" max="13064" width="6.109375" customWidth="1"/>
    <col min="13065" max="13065" width="5.5546875" customWidth="1"/>
    <col min="13066" max="13066" width="5.33203125" customWidth="1"/>
    <col min="13067" max="13068" width="6.6640625" customWidth="1"/>
    <col min="13069" max="13069" width="7.5546875" customWidth="1"/>
    <col min="13070" max="13070" width="6.88671875" customWidth="1"/>
    <col min="13071" max="13071" width="13.6640625" customWidth="1"/>
    <col min="13072" max="13072" width="21.6640625" customWidth="1"/>
    <col min="13073" max="13073" width="13.33203125" customWidth="1"/>
    <col min="13074" max="13074" width="18.5546875" customWidth="1"/>
    <col min="13075" max="13075" width="5" customWidth="1"/>
    <col min="13076" max="13076" width="13" customWidth="1"/>
    <col min="13080" max="13080" width="14" customWidth="1"/>
    <col min="13084" max="13084" width="17.109375" customWidth="1"/>
    <col min="13085" max="13085" width="17.88671875" customWidth="1"/>
    <col min="13086" max="13086" width="16" customWidth="1"/>
    <col min="13313" max="13313" width="15" customWidth="1"/>
    <col min="13314" max="13314" width="6.109375" customWidth="1"/>
    <col min="13315" max="13315" width="6.44140625" customWidth="1"/>
    <col min="13316" max="13316" width="5" customWidth="1"/>
    <col min="13317" max="13317" width="4.33203125" customWidth="1"/>
    <col min="13318" max="13318" width="6.109375" customWidth="1"/>
    <col min="13319" max="13319" width="5.6640625" customWidth="1"/>
    <col min="13320" max="13320" width="6.109375" customWidth="1"/>
    <col min="13321" max="13321" width="5.5546875" customWidth="1"/>
    <col min="13322" max="13322" width="5.33203125" customWidth="1"/>
    <col min="13323" max="13324" width="6.6640625" customWidth="1"/>
    <col min="13325" max="13325" width="7.5546875" customWidth="1"/>
    <col min="13326" max="13326" width="6.88671875" customWidth="1"/>
    <col min="13327" max="13327" width="13.6640625" customWidth="1"/>
    <col min="13328" max="13328" width="21.6640625" customWidth="1"/>
    <col min="13329" max="13329" width="13.33203125" customWidth="1"/>
    <col min="13330" max="13330" width="18.5546875" customWidth="1"/>
    <col min="13331" max="13331" width="5" customWidth="1"/>
    <col min="13332" max="13332" width="13" customWidth="1"/>
    <col min="13336" max="13336" width="14" customWidth="1"/>
    <col min="13340" max="13340" width="17.109375" customWidth="1"/>
    <col min="13341" max="13341" width="17.88671875" customWidth="1"/>
    <col min="13342" max="13342" width="16" customWidth="1"/>
    <col min="13569" max="13569" width="15" customWidth="1"/>
    <col min="13570" max="13570" width="6.109375" customWidth="1"/>
    <col min="13571" max="13571" width="6.44140625" customWidth="1"/>
    <col min="13572" max="13572" width="5" customWidth="1"/>
    <col min="13573" max="13573" width="4.33203125" customWidth="1"/>
    <col min="13574" max="13574" width="6.109375" customWidth="1"/>
    <col min="13575" max="13575" width="5.6640625" customWidth="1"/>
    <col min="13576" max="13576" width="6.109375" customWidth="1"/>
    <col min="13577" max="13577" width="5.5546875" customWidth="1"/>
    <col min="13578" max="13578" width="5.33203125" customWidth="1"/>
    <col min="13579" max="13580" width="6.6640625" customWidth="1"/>
    <col min="13581" max="13581" width="7.5546875" customWidth="1"/>
    <col min="13582" max="13582" width="6.88671875" customWidth="1"/>
    <col min="13583" max="13583" width="13.6640625" customWidth="1"/>
    <col min="13584" max="13584" width="21.6640625" customWidth="1"/>
    <col min="13585" max="13585" width="13.33203125" customWidth="1"/>
    <col min="13586" max="13586" width="18.5546875" customWidth="1"/>
    <col min="13587" max="13587" width="5" customWidth="1"/>
    <col min="13588" max="13588" width="13" customWidth="1"/>
    <col min="13592" max="13592" width="14" customWidth="1"/>
    <col min="13596" max="13596" width="17.109375" customWidth="1"/>
    <col min="13597" max="13597" width="17.88671875" customWidth="1"/>
    <col min="13598" max="13598" width="16" customWidth="1"/>
    <col min="13825" max="13825" width="15" customWidth="1"/>
    <col min="13826" max="13826" width="6.109375" customWidth="1"/>
    <col min="13827" max="13827" width="6.44140625" customWidth="1"/>
    <col min="13828" max="13828" width="5" customWidth="1"/>
    <col min="13829" max="13829" width="4.33203125" customWidth="1"/>
    <col min="13830" max="13830" width="6.109375" customWidth="1"/>
    <col min="13831" max="13831" width="5.6640625" customWidth="1"/>
    <col min="13832" max="13832" width="6.109375" customWidth="1"/>
    <col min="13833" max="13833" width="5.5546875" customWidth="1"/>
    <col min="13834" max="13834" width="5.33203125" customWidth="1"/>
    <col min="13835" max="13836" width="6.6640625" customWidth="1"/>
    <col min="13837" max="13837" width="7.5546875" customWidth="1"/>
    <col min="13838" max="13838" width="6.88671875" customWidth="1"/>
    <col min="13839" max="13839" width="13.6640625" customWidth="1"/>
    <col min="13840" max="13840" width="21.6640625" customWidth="1"/>
    <col min="13841" max="13841" width="13.33203125" customWidth="1"/>
    <col min="13842" max="13842" width="18.5546875" customWidth="1"/>
    <col min="13843" max="13843" width="5" customWidth="1"/>
    <col min="13844" max="13844" width="13" customWidth="1"/>
    <col min="13848" max="13848" width="14" customWidth="1"/>
    <col min="13852" max="13852" width="17.109375" customWidth="1"/>
    <col min="13853" max="13853" width="17.88671875" customWidth="1"/>
    <col min="13854" max="13854" width="16" customWidth="1"/>
    <col min="14081" max="14081" width="15" customWidth="1"/>
    <col min="14082" max="14082" width="6.109375" customWidth="1"/>
    <col min="14083" max="14083" width="6.44140625" customWidth="1"/>
    <col min="14084" max="14084" width="5" customWidth="1"/>
    <col min="14085" max="14085" width="4.33203125" customWidth="1"/>
    <col min="14086" max="14086" width="6.109375" customWidth="1"/>
    <col min="14087" max="14087" width="5.6640625" customWidth="1"/>
    <col min="14088" max="14088" width="6.109375" customWidth="1"/>
    <col min="14089" max="14089" width="5.5546875" customWidth="1"/>
    <col min="14090" max="14090" width="5.33203125" customWidth="1"/>
    <col min="14091" max="14092" width="6.6640625" customWidth="1"/>
    <col min="14093" max="14093" width="7.5546875" customWidth="1"/>
    <col min="14094" max="14094" width="6.88671875" customWidth="1"/>
    <col min="14095" max="14095" width="13.6640625" customWidth="1"/>
    <col min="14096" max="14096" width="21.6640625" customWidth="1"/>
    <col min="14097" max="14097" width="13.33203125" customWidth="1"/>
    <col min="14098" max="14098" width="18.5546875" customWidth="1"/>
    <col min="14099" max="14099" width="5" customWidth="1"/>
    <col min="14100" max="14100" width="13" customWidth="1"/>
    <col min="14104" max="14104" width="14" customWidth="1"/>
    <col min="14108" max="14108" width="17.109375" customWidth="1"/>
    <col min="14109" max="14109" width="17.88671875" customWidth="1"/>
    <col min="14110" max="14110" width="16" customWidth="1"/>
    <col min="14337" max="14337" width="15" customWidth="1"/>
    <col min="14338" max="14338" width="6.109375" customWidth="1"/>
    <col min="14339" max="14339" width="6.44140625" customWidth="1"/>
    <col min="14340" max="14340" width="5" customWidth="1"/>
    <col min="14341" max="14341" width="4.33203125" customWidth="1"/>
    <col min="14342" max="14342" width="6.109375" customWidth="1"/>
    <col min="14343" max="14343" width="5.6640625" customWidth="1"/>
    <col min="14344" max="14344" width="6.109375" customWidth="1"/>
    <col min="14345" max="14345" width="5.5546875" customWidth="1"/>
    <col min="14346" max="14346" width="5.33203125" customWidth="1"/>
    <col min="14347" max="14348" width="6.6640625" customWidth="1"/>
    <col min="14349" max="14349" width="7.5546875" customWidth="1"/>
    <col min="14350" max="14350" width="6.88671875" customWidth="1"/>
    <col min="14351" max="14351" width="13.6640625" customWidth="1"/>
    <col min="14352" max="14352" width="21.6640625" customWidth="1"/>
    <col min="14353" max="14353" width="13.33203125" customWidth="1"/>
    <col min="14354" max="14354" width="18.5546875" customWidth="1"/>
    <col min="14355" max="14355" width="5" customWidth="1"/>
    <col min="14356" max="14356" width="13" customWidth="1"/>
    <col min="14360" max="14360" width="14" customWidth="1"/>
    <col min="14364" max="14364" width="17.109375" customWidth="1"/>
    <col min="14365" max="14365" width="17.88671875" customWidth="1"/>
    <col min="14366" max="14366" width="16" customWidth="1"/>
    <col min="14593" max="14593" width="15" customWidth="1"/>
    <col min="14594" max="14594" width="6.109375" customWidth="1"/>
    <col min="14595" max="14595" width="6.44140625" customWidth="1"/>
    <col min="14596" max="14596" width="5" customWidth="1"/>
    <col min="14597" max="14597" width="4.33203125" customWidth="1"/>
    <col min="14598" max="14598" width="6.109375" customWidth="1"/>
    <col min="14599" max="14599" width="5.6640625" customWidth="1"/>
    <col min="14600" max="14600" width="6.109375" customWidth="1"/>
    <col min="14601" max="14601" width="5.5546875" customWidth="1"/>
    <col min="14602" max="14602" width="5.33203125" customWidth="1"/>
    <col min="14603" max="14604" width="6.6640625" customWidth="1"/>
    <col min="14605" max="14605" width="7.5546875" customWidth="1"/>
    <col min="14606" max="14606" width="6.88671875" customWidth="1"/>
    <col min="14607" max="14607" width="13.6640625" customWidth="1"/>
    <col min="14608" max="14608" width="21.6640625" customWidth="1"/>
    <col min="14609" max="14609" width="13.33203125" customWidth="1"/>
    <col min="14610" max="14610" width="18.5546875" customWidth="1"/>
    <col min="14611" max="14611" width="5" customWidth="1"/>
    <col min="14612" max="14612" width="13" customWidth="1"/>
    <col min="14616" max="14616" width="14" customWidth="1"/>
    <col min="14620" max="14620" width="17.109375" customWidth="1"/>
    <col min="14621" max="14621" width="17.88671875" customWidth="1"/>
    <col min="14622" max="14622" width="16" customWidth="1"/>
    <col min="14849" max="14849" width="15" customWidth="1"/>
    <col min="14850" max="14850" width="6.109375" customWidth="1"/>
    <col min="14851" max="14851" width="6.44140625" customWidth="1"/>
    <col min="14852" max="14852" width="5" customWidth="1"/>
    <col min="14853" max="14853" width="4.33203125" customWidth="1"/>
    <col min="14854" max="14854" width="6.109375" customWidth="1"/>
    <col min="14855" max="14855" width="5.6640625" customWidth="1"/>
    <col min="14856" max="14856" width="6.109375" customWidth="1"/>
    <col min="14857" max="14857" width="5.5546875" customWidth="1"/>
    <col min="14858" max="14858" width="5.33203125" customWidth="1"/>
    <col min="14859" max="14860" width="6.6640625" customWidth="1"/>
    <col min="14861" max="14861" width="7.5546875" customWidth="1"/>
    <col min="14862" max="14862" width="6.88671875" customWidth="1"/>
    <col min="14863" max="14863" width="13.6640625" customWidth="1"/>
    <col min="14864" max="14864" width="21.6640625" customWidth="1"/>
    <col min="14865" max="14865" width="13.33203125" customWidth="1"/>
    <col min="14866" max="14866" width="18.5546875" customWidth="1"/>
    <col min="14867" max="14867" width="5" customWidth="1"/>
    <col min="14868" max="14868" width="13" customWidth="1"/>
    <col min="14872" max="14872" width="14" customWidth="1"/>
    <col min="14876" max="14876" width="17.109375" customWidth="1"/>
    <col min="14877" max="14877" width="17.88671875" customWidth="1"/>
    <col min="14878" max="14878" width="16" customWidth="1"/>
    <col min="15105" max="15105" width="15" customWidth="1"/>
    <col min="15106" max="15106" width="6.109375" customWidth="1"/>
    <col min="15107" max="15107" width="6.44140625" customWidth="1"/>
    <col min="15108" max="15108" width="5" customWidth="1"/>
    <col min="15109" max="15109" width="4.33203125" customWidth="1"/>
    <col min="15110" max="15110" width="6.109375" customWidth="1"/>
    <col min="15111" max="15111" width="5.6640625" customWidth="1"/>
    <col min="15112" max="15112" width="6.109375" customWidth="1"/>
    <col min="15113" max="15113" width="5.5546875" customWidth="1"/>
    <col min="15114" max="15114" width="5.33203125" customWidth="1"/>
    <col min="15115" max="15116" width="6.6640625" customWidth="1"/>
    <col min="15117" max="15117" width="7.5546875" customWidth="1"/>
    <col min="15118" max="15118" width="6.88671875" customWidth="1"/>
    <col min="15119" max="15119" width="13.6640625" customWidth="1"/>
    <col min="15120" max="15120" width="21.6640625" customWidth="1"/>
    <col min="15121" max="15121" width="13.33203125" customWidth="1"/>
    <col min="15122" max="15122" width="18.5546875" customWidth="1"/>
    <col min="15123" max="15123" width="5" customWidth="1"/>
    <col min="15124" max="15124" width="13" customWidth="1"/>
    <col min="15128" max="15128" width="14" customWidth="1"/>
    <col min="15132" max="15132" width="17.109375" customWidth="1"/>
    <col min="15133" max="15133" width="17.88671875" customWidth="1"/>
    <col min="15134" max="15134" width="16" customWidth="1"/>
    <col min="15361" max="15361" width="15" customWidth="1"/>
    <col min="15362" max="15362" width="6.109375" customWidth="1"/>
    <col min="15363" max="15363" width="6.44140625" customWidth="1"/>
    <col min="15364" max="15364" width="5" customWidth="1"/>
    <col min="15365" max="15365" width="4.33203125" customWidth="1"/>
    <col min="15366" max="15366" width="6.109375" customWidth="1"/>
    <col min="15367" max="15367" width="5.6640625" customWidth="1"/>
    <col min="15368" max="15368" width="6.109375" customWidth="1"/>
    <col min="15369" max="15369" width="5.5546875" customWidth="1"/>
    <col min="15370" max="15370" width="5.33203125" customWidth="1"/>
    <col min="15371" max="15372" width="6.6640625" customWidth="1"/>
    <col min="15373" max="15373" width="7.5546875" customWidth="1"/>
    <col min="15374" max="15374" width="6.88671875" customWidth="1"/>
    <col min="15375" max="15375" width="13.6640625" customWidth="1"/>
    <col min="15376" max="15376" width="21.6640625" customWidth="1"/>
    <col min="15377" max="15377" width="13.33203125" customWidth="1"/>
    <col min="15378" max="15378" width="18.5546875" customWidth="1"/>
    <col min="15379" max="15379" width="5" customWidth="1"/>
    <col min="15380" max="15380" width="13" customWidth="1"/>
    <col min="15384" max="15384" width="14" customWidth="1"/>
    <col min="15388" max="15388" width="17.109375" customWidth="1"/>
    <col min="15389" max="15389" width="17.88671875" customWidth="1"/>
    <col min="15390" max="15390" width="16" customWidth="1"/>
    <col min="15617" max="15617" width="15" customWidth="1"/>
    <col min="15618" max="15618" width="6.109375" customWidth="1"/>
    <col min="15619" max="15619" width="6.44140625" customWidth="1"/>
    <col min="15620" max="15620" width="5" customWidth="1"/>
    <col min="15621" max="15621" width="4.33203125" customWidth="1"/>
    <col min="15622" max="15622" width="6.109375" customWidth="1"/>
    <col min="15623" max="15623" width="5.6640625" customWidth="1"/>
    <col min="15624" max="15624" width="6.109375" customWidth="1"/>
    <col min="15625" max="15625" width="5.5546875" customWidth="1"/>
    <col min="15626" max="15626" width="5.33203125" customWidth="1"/>
    <col min="15627" max="15628" width="6.6640625" customWidth="1"/>
    <col min="15629" max="15629" width="7.5546875" customWidth="1"/>
    <col min="15630" max="15630" width="6.88671875" customWidth="1"/>
    <col min="15631" max="15631" width="13.6640625" customWidth="1"/>
    <col min="15632" max="15632" width="21.6640625" customWidth="1"/>
    <col min="15633" max="15633" width="13.33203125" customWidth="1"/>
    <col min="15634" max="15634" width="18.5546875" customWidth="1"/>
    <col min="15635" max="15635" width="5" customWidth="1"/>
    <col min="15636" max="15636" width="13" customWidth="1"/>
    <col min="15640" max="15640" width="14" customWidth="1"/>
    <col min="15644" max="15644" width="17.109375" customWidth="1"/>
    <col min="15645" max="15645" width="17.88671875" customWidth="1"/>
    <col min="15646" max="15646" width="16" customWidth="1"/>
    <col min="15873" max="15873" width="15" customWidth="1"/>
    <col min="15874" max="15874" width="6.109375" customWidth="1"/>
    <col min="15875" max="15875" width="6.44140625" customWidth="1"/>
    <col min="15876" max="15876" width="5" customWidth="1"/>
    <col min="15877" max="15877" width="4.33203125" customWidth="1"/>
    <col min="15878" max="15878" width="6.109375" customWidth="1"/>
    <col min="15879" max="15879" width="5.6640625" customWidth="1"/>
    <col min="15880" max="15880" width="6.109375" customWidth="1"/>
    <col min="15881" max="15881" width="5.5546875" customWidth="1"/>
    <col min="15882" max="15882" width="5.33203125" customWidth="1"/>
    <col min="15883" max="15884" width="6.6640625" customWidth="1"/>
    <col min="15885" max="15885" width="7.5546875" customWidth="1"/>
    <col min="15886" max="15886" width="6.88671875" customWidth="1"/>
    <col min="15887" max="15887" width="13.6640625" customWidth="1"/>
    <col min="15888" max="15888" width="21.6640625" customWidth="1"/>
    <col min="15889" max="15889" width="13.33203125" customWidth="1"/>
    <col min="15890" max="15890" width="18.5546875" customWidth="1"/>
    <col min="15891" max="15891" width="5" customWidth="1"/>
    <col min="15892" max="15892" width="13" customWidth="1"/>
    <col min="15896" max="15896" width="14" customWidth="1"/>
    <col min="15900" max="15900" width="17.109375" customWidth="1"/>
    <col min="15901" max="15901" width="17.88671875" customWidth="1"/>
    <col min="15902" max="15902" width="16" customWidth="1"/>
    <col min="16129" max="16129" width="15" customWidth="1"/>
    <col min="16130" max="16130" width="6.109375" customWidth="1"/>
    <col min="16131" max="16131" width="6.44140625" customWidth="1"/>
    <col min="16132" max="16132" width="5" customWidth="1"/>
    <col min="16133" max="16133" width="4.33203125" customWidth="1"/>
    <col min="16134" max="16134" width="6.109375" customWidth="1"/>
    <col min="16135" max="16135" width="5.6640625" customWidth="1"/>
    <col min="16136" max="16136" width="6.109375" customWidth="1"/>
    <col min="16137" max="16137" width="5.5546875" customWidth="1"/>
    <col min="16138" max="16138" width="5.33203125" customWidth="1"/>
    <col min="16139" max="16140" width="6.6640625" customWidth="1"/>
    <col min="16141" max="16141" width="7.5546875" customWidth="1"/>
    <col min="16142" max="16142" width="6.88671875" customWidth="1"/>
    <col min="16143" max="16143" width="13.6640625" customWidth="1"/>
    <col min="16144" max="16144" width="21.6640625" customWidth="1"/>
    <col min="16145" max="16145" width="13.33203125" customWidth="1"/>
    <col min="16146" max="16146" width="18.5546875" customWidth="1"/>
    <col min="16147" max="16147" width="5" customWidth="1"/>
    <col min="16148" max="16148" width="13" customWidth="1"/>
    <col min="16152" max="16152" width="14" customWidth="1"/>
    <col min="16156" max="16156" width="17.109375" customWidth="1"/>
    <col min="16157" max="16157" width="17.88671875" customWidth="1"/>
    <col min="16158" max="16158" width="16" customWidth="1"/>
  </cols>
  <sheetData>
    <row r="1" spans="1:18">
      <c r="A1" s="508" t="s">
        <v>72</v>
      </c>
      <c r="B1" s="508"/>
      <c r="C1" s="508"/>
      <c r="D1" s="508"/>
      <c r="E1" s="508"/>
      <c r="F1" s="508"/>
      <c r="G1" s="508"/>
      <c r="H1" s="508"/>
      <c r="I1" s="508"/>
      <c r="J1" s="508"/>
      <c r="K1" s="508"/>
      <c r="L1" s="508"/>
      <c r="M1" s="508"/>
      <c r="N1" s="508"/>
      <c r="O1" s="508"/>
      <c r="P1" s="508"/>
      <c r="Q1" s="508"/>
      <c r="R1" s="508"/>
    </row>
    <row r="2" spans="1:18">
      <c r="A2" s="508" t="s">
        <v>75</v>
      </c>
      <c r="B2" s="508"/>
      <c r="C2" s="508"/>
      <c r="D2" s="508"/>
      <c r="E2" s="508"/>
      <c r="F2" s="508"/>
      <c r="G2" s="508"/>
      <c r="H2" s="508"/>
      <c r="I2" s="508"/>
      <c r="J2" s="508"/>
      <c r="K2" s="508"/>
      <c r="L2" s="508"/>
      <c r="M2" s="508"/>
      <c r="N2" s="508"/>
      <c r="O2" s="508"/>
      <c r="P2" s="508"/>
      <c r="Q2" s="508"/>
      <c r="R2" s="508"/>
    </row>
    <row r="3" spans="1:18">
      <c r="A3" s="508" t="s">
        <v>91</v>
      </c>
      <c r="B3" s="508"/>
      <c r="C3" s="508"/>
      <c r="D3" s="508"/>
      <c r="E3" s="508"/>
      <c r="F3" s="508"/>
      <c r="G3" s="508"/>
      <c r="H3" s="508"/>
      <c r="I3" s="508"/>
      <c r="J3" s="508"/>
      <c r="K3" s="508"/>
      <c r="L3" s="508"/>
      <c r="M3" s="508"/>
      <c r="N3" s="508"/>
      <c r="O3" s="508"/>
      <c r="P3" s="508"/>
      <c r="Q3" s="508"/>
      <c r="R3" s="508"/>
    </row>
    <row r="4" spans="1:18">
      <c r="A4" s="508" t="s">
        <v>76</v>
      </c>
      <c r="B4" s="508"/>
      <c r="C4" s="508"/>
      <c r="D4" s="508"/>
      <c r="E4" s="508"/>
      <c r="F4" s="508"/>
      <c r="G4" s="508"/>
      <c r="H4" s="508"/>
      <c r="I4" s="508"/>
      <c r="J4" s="508"/>
      <c r="K4" s="508"/>
      <c r="L4" s="508"/>
      <c r="M4" s="508"/>
      <c r="N4" s="508"/>
      <c r="O4" s="508"/>
      <c r="P4" s="508"/>
      <c r="Q4" s="508"/>
      <c r="R4" s="508"/>
    </row>
    <row r="5" spans="1:18">
      <c r="A5" s="509" t="s">
        <v>77</v>
      </c>
      <c r="B5" s="509"/>
      <c r="C5" s="509"/>
      <c r="D5" s="509"/>
      <c r="E5" s="509"/>
      <c r="F5" s="509"/>
      <c r="G5" s="509"/>
      <c r="H5" s="509"/>
      <c r="I5" s="509"/>
      <c r="J5" s="509"/>
      <c r="K5" s="509"/>
      <c r="L5" s="509"/>
      <c r="M5" s="509"/>
      <c r="N5" s="509"/>
      <c r="O5" s="509"/>
      <c r="P5" s="509"/>
      <c r="Q5" s="509"/>
      <c r="R5" s="509"/>
    </row>
    <row r="6" spans="1:18" ht="15.75" customHeight="1">
      <c r="A6" s="506" t="s">
        <v>688</v>
      </c>
      <c r="B6" s="507"/>
      <c r="C6" s="507"/>
      <c r="D6" s="507"/>
      <c r="E6" s="507"/>
      <c r="F6" s="507"/>
      <c r="G6" s="507"/>
      <c r="H6" s="507"/>
      <c r="I6" s="507"/>
      <c r="J6" s="507"/>
      <c r="K6" s="507"/>
      <c r="L6" s="507"/>
      <c r="M6" s="507"/>
      <c r="N6" s="507"/>
      <c r="O6" s="507"/>
      <c r="P6" s="507"/>
      <c r="Q6" s="507"/>
      <c r="R6" s="507"/>
    </row>
    <row r="7" spans="1:18" ht="71.25" customHeight="1" thickBot="1">
      <c r="A7" s="510" t="s">
        <v>687</v>
      </c>
      <c r="B7" s="510"/>
      <c r="C7" s="510"/>
      <c r="D7" s="510"/>
      <c r="E7" s="510"/>
      <c r="F7" s="510"/>
      <c r="G7" s="510"/>
      <c r="H7" s="510"/>
      <c r="I7" s="510"/>
      <c r="J7" s="510"/>
      <c r="K7" s="510"/>
      <c r="L7" s="510"/>
      <c r="M7" s="510"/>
      <c r="N7" s="510"/>
      <c r="O7" s="510"/>
      <c r="P7" s="510"/>
      <c r="Q7" s="510"/>
      <c r="R7" s="510"/>
    </row>
    <row r="8" spans="1:18" ht="17.25" customHeight="1">
      <c r="A8" s="511" t="s">
        <v>193</v>
      </c>
      <c r="B8" s="514" t="s">
        <v>194</v>
      </c>
      <c r="C8" s="515"/>
      <c r="D8" s="515"/>
      <c r="E8" s="515"/>
      <c r="F8" s="515"/>
      <c r="G8" s="515"/>
      <c r="H8" s="515"/>
      <c r="I8" s="515"/>
      <c r="J8" s="515"/>
      <c r="K8" s="516"/>
      <c r="L8" s="517" t="s">
        <v>5</v>
      </c>
      <c r="M8" s="518"/>
      <c r="N8" s="519"/>
      <c r="O8" s="526" t="s">
        <v>41</v>
      </c>
      <c r="P8" s="529" t="s">
        <v>29</v>
      </c>
      <c r="Q8" s="530"/>
      <c r="R8" s="531"/>
    </row>
    <row r="9" spans="1:18" ht="16.5" customHeight="1">
      <c r="A9" s="512"/>
      <c r="B9" s="535" t="s">
        <v>53</v>
      </c>
      <c r="C9" s="536"/>
      <c r="D9" s="536"/>
      <c r="E9" s="536"/>
      <c r="F9" s="536"/>
      <c r="G9" s="536"/>
      <c r="H9" s="536" t="s">
        <v>55</v>
      </c>
      <c r="I9" s="536"/>
      <c r="J9" s="536"/>
      <c r="K9" s="537"/>
      <c r="L9" s="520"/>
      <c r="M9" s="521"/>
      <c r="N9" s="522"/>
      <c r="O9" s="527"/>
      <c r="P9" s="532"/>
      <c r="Q9" s="533"/>
      <c r="R9" s="534"/>
    </row>
    <row r="10" spans="1:18" ht="35.25" customHeight="1">
      <c r="A10" s="512"/>
      <c r="B10" s="535" t="s">
        <v>82</v>
      </c>
      <c r="C10" s="536"/>
      <c r="D10" s="536"/>
      <c r="E10" s="536"/>
      <c r="F10" s="536" t="s">
        <v>54</v>
      </c>
      <c r="G10" s="536"/>
      <c r="H10" s="536" t="s">
        <v>42</v>
      </c>
      <c r="I10" s="536"/>
      <c r="J10" s="536" t="s">
        <v>43</v>
      </c>
      <c r="K10" s="537"/>
      <c r="L10" s="523"/>
      <c r="M10" s="524"/>
      <c r="N10" s="525"/>
      <c r="O10" s="527"/>
      <c r="P10" s="532"/>
      <c r="Q10" s="533"/>
      <c r="R10" s="534"/>
    </row>
    <row r="11" spans="1:18" ht="29.25" customHeight="1">
      <c r="A11" s="512"/>
      <c r="B11" s="535" t="s">
        <v>83</v>
      </c>
      <c r="C11" s="536"/>
      <c r="D11" s="536" t="s">
        <v>84</v>
      </c>
      <c r="E11" s="536"/>
      <c r="F11" s="536"/>
      <c r="G11" s="536"/>
      <c r="H11" s="536"/>
      <c r="I11" s="536"/>
      <c r="J11" s="536"/>
      <c r="K11" s="537"/>
      <c r="L11" s="535" t="s">
        <v>57</v>
      </c>
      <c r="M11" s="536" t="s">
        <v>58</v>
      </c>
      <c r="N11" s="542" t="s">
        <v>5</v>
      </c>
      <c r="O11" s="527"/>
      <c r="P11" s="532"/>
      <c r="Q11" s="533"/>
      <c r="R11" s="534"/>
    </row>
    <row r="12" spans="1:18" ht="49.5" customHeight="1" thickBot="1">
      <c r="A12" s="513"/>
      <c r="B12" s="108" t="s">
        <v>57</v>
      </c>
      <c r="C12" s="132" t="s">
        <v>58</v>
      </c>
      <c r="D12" s="132" t="s">
        <v>57</v>
      </c>
      <c r="E12" s="132" t="s">
        <v>58</v>
      </c>
      <c r="F12" s="132" t="s">
        <v>57</v>
      </c>
      <c r="G12" s="132" t="s">
        <v>58</v>
      </c>
      <c r="H12" s="132" t="s">
        <v>57</v>
      </c>
      <c r="I12" s="132" t="s">
        <v>58</v>
      </c>
      <c r="J12" s="132" t="s">
        <v>57</v>
      </c>
      <c r="K12" s="144" t="s">
        <v>58</v>
      </c>
      <c r="L12" s="546"/>
      <c r="M12" s="547"/>
      <c r="N12" s="543"/>
      <c r="O12" s="528"/>
      <c r="P12" s="101" t="s">
        <v>9</v>
      </c>
      <c r="Q12" s="102" t="s">
        <v>47</v>
      </c>
      <c r="R12" s="103" t="s">
        <v>46</v>
      </c>
    </row>
    <row r="13" spans="1:18" ht="14.25" customHeight="1">
      <c r="A13" s="166" t="s">
        <v>149</v>
      </c>
      <c r="B13" s="140">
        <f>4+1+1+1</f>
        <v>7</v>
      </c>
      <c r="C13" s="109">
        <f>1+1+1+1</f>
        <v>4</v>
      </c>
      <c r="D13" s="109"/>
      <c r="E13" s="109"/>
      <c r="F13" s="109"/>
      <c r="G13" s="109"/>
      <c r="H13" s="109"/>
      <c r="I13" s="109"/>
      <c r="J13" s="109"/>
      <c r="K13" s="145"/>
      <c r="L13" s="162">
        <f>B13+D13+F13+H13+J13</f>
        <v>7</v>
      </c>
      <c r="M13" s="163">
        <f>K13+I13+G13+E13+C13</f>
        <v>4</v>
      </c>
      <c r="N13" s="164">
        <f>L13+M13</f>
        <v>11</v>
      </c>
      <c r="O13" s="219">
        <f>1+8+7+1+1+2</f>
        <v>20</v>
      </c>
      <c r="P13" s="227" t="s">
        <v>33</v>
      </c>
      <c r="Q13" s="228">
        <f>2+1+4+7+3+4</f>
        <v>21</v>
      </c>
      <c r="R13" s="229">
        <f>2+1+4+7+3+4</f>
        <v>21</v>
      </c>
    </row>
    <row r="14" spans="1:18" ht="17.25" customHeight="1">
      <c r="A14" s="167" t="s">
        <v>240</v>
      </c>
      <c r="B14" s="141">
        <v>1</v>
      </c>
      <c r="C14" s="111">
        <v>0</v>
      </c>
      <c r="D14" s="111"/>
      <c r="E14" s="111"/>
      <c r="F14" s="111"/>
      <c r="G14" s="111"/>
      <c r="H14" s="111"/>
      <c r="I14" s="111"/>
      <c r="J14" s="111"/>
      <c r="K14" s="146"/>
      <c r="L14" s="149">
        <f t="shared" ref="L14:L21" si="0">B14+D14+F14+H14+J14</f>
        <v>1</v>
      </c>
      <c r="M14" s="110">
        <f t="shared" ref="M14:M21" si="1">K14+I14+G14+E14+C14</f>
        <v>0</v>
      </c>
      <c r="N14" s="150">
        <f t="shared" ref="N14:N21" si="2">L14+M14</f>
        <v>1</v>
      </c>
      <c r="O14" s="220">
        <v>1</v>
      </c>
      <c r="P14" s="23" t="s">
        <v>34</v>
      </c>
      <c r="Q14" s="24">
        <f>5+1+1+1+1+3+1+7+2</f>
        <v>22</v>
      </c>
      <c r="R14" s="26">
        <f>6+1+1+1+1+3+1+7+2</f>
        <v>23</v>
      </c>
    </row>
    <row r="15" spans="1:18" ht="15.75" customHeight="1">
      <c r="A15" s="168" t="s">
        <v>186</v>
      </c>
      <c r="B15" s="142">
        <v>0</v>
      </c>
      <c r="C15" s="112">
        <v>1</v>
      </c>
      <c r="D15" s="111"/>
      <c r="E15" s="111"/>
      <c r="F15" s="111"/>
      <c r="G15" s="111"/>
      <c r="H15" s="111"/>
      <c r="I15" s="111"/>
      <c r="J15" s="111"/>
      <c r="K15" s="146"/>
      <c r="L15" s="149">
        <f t="shared" si="0"/>
        <v>0</v>
      </c>
      <c r="M15" s="110">
        <f t="shared" si="1"/>
        <v>1</v>
      </c>
      <c r="N15" s="150">
        <f t="shared" si="2"/>
        <v>1</v>
      </c>
      <c r="O15" s="221">
        <v>4</v>
      </c>
      <c r="P15" s="23" t="s">
        <v>35</v>
      </c>
      <c r="Q15" s="24">
        <f>7+1+1+1+2+2+1+4+1</f>
        <v>20</v>
      </c>
      <c r="R15" s="26">
        <f>11+4+1+2+2+2+2+13+1</f>
        <v>38</v>
      </c>
    </row>
    <row r="16" spans="1:18" ht="15.6">
      <c r="A16" s="22" t="s">
        <v>187</v>
      </c>
      <c r="B16" s="143">
        <v>1</v>
      </c>
      <c r="C16" s="115">
        <f>2+3</f>
        <v>5</v>
      </c>
      <c r="D16" s="111"/>
      <c r="E16" s="111"/>
      <c r="F16" s="111"/>
      <c r="G16" s="111"/>
      <c r="H16" s="111"/>
      <c r="I16" s="111"/>
      <c r="J16" s="111"/>
      <c r="K16" s="146"/>
      <c r="L16" s="149">
        <f t="shared" si="0"/>
        <v>1</v>
      </c>
      <c r="M16" s="110">
        <f t="shared" si="1"/>
        <v>5</v>
      </c>
      <c r="N16" s="150">
        <f t="shared" si="2"/>
        <v>6</v>
      </c>
      <c r="O16" s="222">
        <f>7+3+1</f>
        <v>11</v>
      </c>
      <c r="P16" s="23" t="s">
        <v>36</v>
      </c>
      <c r="Q16" s="24">
        <f>1+4</f>
        <v>5</v>
      </c>
      <c r="R16" s="26">
        <f>2+4</f>
        <v>6</v>
      </c>
    </row>
    <row r="17" spans="1:18" ht="15.6">
      <c r="A17" s="169" t="s">
        <v>239</v>
      </c>
      <c r="B17" s="142">
        <v>1</v>
      </c>
      <c r="C17" s="112">
        <v>0</v>
      </c>
      <c r="D17" s="112"/>
      <c r="E17" s="112"/>
      <c r="F17" s="112"/>
      <c r="G17" s="112"/>
      <c r="H17" s="112"/>
      <c r="I17" s="112"/>
      <c r="J17" s="112"/>
      <c r="K17" s="147"/>
      <c r="L17" s="149">
        <f t="shared" si="0"/>
        <v>1</v>
      </c>
      <c r="M17" s="110">
        <f t="shared" si="1"/>
        <v>0</v>
      </c>
      <c r="N17" s="150">
        <f t="shared" si="2"/>
        <v>1</v>
      </c>
      <c r="O17" s="221">
        <f>5</f>
        <v>5</v>
      </c>
      <c r="P17" s="23" t="s">
        <v>37</v>
      </c>
      <c r="Q17" s="24">
        <f>2+2+1+2</f>
        <v>7</v>
      </c>
      <c r="R17" s="26">
        <f>2+2+2</f>
        <v>6</v>
      </c>
    </row>
    <row r="18" spans="1:18" ht="15.6">
      <c r="A18" s="211" t="s">
        <v>347</v>
      </c>
      <c r="B18" s="206">
        <v>0</v>
      </c>
      <c r="C18" s="207">
        <v>1</v>
      </c>
      <c r="D18" s="207"/>
      <c r="E18" s="207"/>
      <c r="F18" s="207"/>
      <c r="G18" s="207"/>
      <c r="H18" s="207"/>
      <c r="I18" s="207"/>
      <c r="J18" s="207"/>
      <c r="K18" s="208"/>
      <c r="L18" s="165">
        <f t="shared" si="0"/>
        <v>0</v>
      </c>
      <c r="M18" s="158">
        <f t="shared" si="1"/>
        <v>1</v>
      </c>
      <c r="N18" s="159">
        <f t="shared" si="2"/>
        <v>1</v>
      </c>
      <c r="O18" s="223">
        <v>1</v>
      </c>
      <c r="P18" s="23" t="s">
        <v>348</v>
      </c>
      <c r="Q18" s="24">
        <f>1+1+1+7+1</f>
        <v>11</v>
      </c>
      <c r="R18" s="26">
        <f>2+2+1+13+1</f>
        <v>19</v>
      </c>
    </row>
    <row r="19" spans="1:18" ht="15.6">
      <c r="A19" s="212" t="s">
        <v>349</v>
      </c>
      <c r="B19" s="210">
        <v>1</v>
      </c>
      <c r="C19" s="209">
        <v>0</v>
      </c>
      <c r="D19" s="20"/>
      <c r="E19" s="20"/>
      <c r="F19" s="20"/>
      <c r="G19" s="20"/>
      <c r="H19" s="20"/>
      <c r="I19" s="20"/>
      <c r="J19" s="20"/>
      <c r="K19" s="161"/>
      <c r="L19" s="149">
        <f t="shared" si="0"/>
        <v>1</v>
      </c>
      <c r="M19" s="110">
        <f t="shared" si="1"/>
        <v>0</v>
      </c>
      <c r="N19" s="150">
        <f t="shared" si="2"/>
        <v>1</v>
      </c>
      <c r="O19" s="221">
        <v>1</v>
      </c>
      <c r="P19" s="23" t="s">
        <v>38</v>
      </c>
      <c r="Q19" s="24">
        <v>2</v>
      </c>
      <c r="R19" s="26">
        <v>2</v>
      </c>
    </row>
    <row r="20" spans="1:18" ht="15.6">
      <c r="A20" s="212" t="s">
        <v>350</v>
      </c>
      <c r="B20" s="210">
        <v>1</v>
      </c>
      <c r="C20" s="209">
        <f>0+1</f>
        <v>1</v>
      </c>
      <c r="D20" s="20"/>
      <c r="E20" s="20"/>
      <c r="F20" s="20"/>
      <c r="G20" s="20"/>
      <c r="H20" s="20"/>
      <c r="I20" s="20"/>
      <c r="J20" s="20"/>
      <c r="K20" s="161"/>
      <c r="L20" s="149">
        <f t="shared" si="0"/>
        <v>1</v>
      </c>
      <c r="M20" s="110">
        <f t="shared" si="1"/>
        <v>1</v>
      </c>
      <c r="N20" s="150">
        <f t="shared" si="2"/>
        <v>2</v>
      </c>
      <c r="O20" s="221">
        <f>1+1</f>
        <v>2</v>
      </c>
      <c r="P20" s="230" t="s">
        <v>39</v>
      </c>
      <c r="Q20" s="113">
        <f>0+4+13</f>
        <v>17</v>
      </c>
      <c r="R20" s="114">
        <f>0+4+14</f>
        <v>18</v>
      </c>
    </row>
    <row r="21" spans="1:18" ht="15.6">
      <c r="A21" s="212" t="s">
        <v>485</v>
      </c>
      <c r="B21" s="210">
        <v>0</v>
      </c>
      <c r="C21" s="209">
        <v>2</v>
      </c>
      <c r="D21" s="20"/>
      <c r="E21" s="20"/>
      <c r="F21" s="20"/>
      <c r="G21" s="20"/>
      <c r="H21" s="20"/>
      <c r="I21" s="20"/>
      <c r="J21" s="20"/>
      <c r="K21" s="161"/>
      <c r="L21" s="149">
        <f t="shared" si="0"/>
        <v>0</v>
      </c>
      <c r="M21" s="110">
        <f t="shared" si="1"/>
        <v>2</v>
      </c>
      <c r="N21" s="150">
        <f t="shared" si="2"/>
        <v>2</v>
      </c>
      <c r="O21" s="223">
        <v>2</v>
      </c>
      <c r="P21" s="237" t="s">
        <v>40</v>
      </c>
      <c r="Q21" s="237">
        <f>1+4+1+2+3</f>
        <v>11</v>
      </c>
      <c r="R21" s="237">
        <f>1+7+1+2+3</f>
        <v>14</v>
      </c>
    </row>
    <row r="22" spans="1:18" ht="15.6">
      <c r="A22" s="22" t="s">
        <v>30</v>
      </c>
      <c r="B22" s="133">
        <v>1</v>
      </c>
      <c r="C22" s="20">
        <f>2+1+1+1</f>
        <v>5</v>
      </c>
      <c r="D22" s="20">
        <f>1+1+2+1+5+2</f>
        <v>12</v>
      </c>
      <c r="E22" s="20">
        <f>3+1+1+1+1+1+1+2+1</f>
        <v>12</v>
      </c>
      <c r="F22" s="20"/>
      <c r="G22" s="20"/>
      <c r="H22" s="20"/>
      <c r="I22" s="20"/>
      <c r="J22" s="20"/>
      <c r="K22" s="161"/>
      <c r="L22" s="149">
        <f>B22+D22+F22+H22+J22</f>
        <v>13</v>
      </c>
      <c r="M22" s="110">
        <f>K22+I22+G22+E22+C22</f>
        <v>17</v>
      </c>
      <c r="N22" s="150">
        <f>L22+M22</f>
        <v>30</v>
      </c>
      <c r="O22" s="217">
        <f>5+1+4+1+4+1+6+2+7</f>
        <v>31</v>
      </c>
      <c r="P22" s="20"/>
      <c r="Q22" s="20"/>
      <c r="R22" s="20"/>
    </row>
    <row r="23" spans="1:18" ht="16.2" thickBot="1">
      <c r="A23" s="213" t="s">
        <v>31</v>
      </c>
      <c r="B23" s="136">
        <v>3</v>
      </c>
      <c r="C23" s="134">
        <f>2+2+1</f>
        <v>5</v>
      </c>
      <c r="D23" s="134"/>
      <c r="E23" s="134"/>
      <c r="F23" s="134">
        <f>1+2+2+3+2</f>
        <v>10</v>
      </c>
      <c r="G23" s="134">
        <f>1+1+14+8+1</f>
        <v>25</v>
      </c>
      <c r="H23" s="134"/>
      <c r="I23" s="134"/>
      <c r="J23" s="134"/>
      <c r="K23" s="160"/>
      <c r="L23" s="214">
        <f>B23+D23+F23+H23+J23</f>
        <v>13</v>
      </c>
      <c r="M23" s="215">
        <f>K23+I23+G23+E23+C23</f>
        <v>30</v>
      </c>
      <c r="N23" s="216">
        <f>L23+M23</f>
        <v>43</v>
      </c>
      <c r="O23" s="218">
        <f>2+6+1+2+1+1+0</f>
        <v>13</v>
      </c>
      <c r="P23" s="20"/>
      <c r="Q23" s="20"/>
      <c r="R23" s="20"/>
    </row>
    <row r="24" spans="1:18" ht="16.2" hidden="1" thickBot="1">
      <c r="A24" s="152"/>
      <c r="B24" s="170"/>
      <c r="C24" s="6"/>
      <c r="D24" s="171"/>
      <c r="E24" s="6"/>
      <c r="F24" s="171"/>
      <c r="G24" s="6"/>
      <c r="H24" s="171"/>
      <c r="I24" s="6"/>
      <c r="J24" s="171"/>
      <c r="K24" s="6"/>
      <c r="L24" s="172"/>
      <c r="M24" s="6"/>
      <c r="N24" s="173"/>
      <c r="O24" s="152"/>
      <c r="P24" s="224"/>
      <c r="Q24" s="225"/>
      <c r="R24" s="226"/>
    </row>
    <row r="25" spans="1:18" ht="16.2" thickBot="1">
      <c r="A25" s="174" t="s">
        <v>32</v>
      </c>
      <c r="B25" s="135">
        <f t="shared" ref="B25:O25" si="3">SUM(B13:B23)</f>
        <v>16</v>
      </c>
      <c r="C25" s="135">
        <f t="shared" si="3"/>
        <v>24</v>
      </c>
      <c r="D25" s="135">
        <f t="shared" si="3"/>
        <v>12</v>
      </c>
      <c r="E25" s="135">
        <f t="shared" si="3"/>
        <v>12</v>
      </c>
      <c r="F25" s="135">
        <f t="shared" si="3"/>
        <v>10</v>
      </c>
      <c r="G25" s="135">
        <f t="shared" si="3"/>
        <v>25</v>
      </c>
      <c r="H25" s="135">
        <f t="shared" si="3"/>
        <v>0</v>
      </c>
      <c r="I25" s="135">
        <f t="shared" si="3"/>
        <v>0</v>
      </c>
      <c r="J25" s="135">
        <f t="shared" si="3"/>
        <v>0</v>
      </c>
      <c r="K25" s="175">
        <f t="shared" si="3"/>
        <v>0</v>
      </c>
      <c r="L25" s="135">
        <f t="shared" si="3"/>
        <v>38</v>
      </c>
      <c r="M25" s="135">
        <f t="shared" si="3"/>
        <v>61</v>
      </c>
      <c r="N25" s="135">
        <f t="shared" si="3"/>
        <v>99</v>
      </c>
      <c r="O25" s="148">
        <f t="shared" si="3"/>
        <v>91</v>
      </c>
      <c r="P25" s="116"/>
      <c r="Q25" s="117">
        <f>SUM(Q13:Q24)</f>
        <v>116</v>
      </c>
      <c r="R25" s="118">
        <f>SUM(R13:R24)</f>
        <v>147</v>
      </c>
    </row>
    <row r="26" spans="1:18">
      <c r="A26" s="544" t="s">
        <v>52</v>
      </c>
      <c r="B26" s="544"/>
      <c r="C26" s="544"/>
      <c r="D26" s="544"/>
      <c r="E26" s="544"/>
      <c r="F26" s="544"/>
      <c r="G26" s="544"/>
      <c r="H26" s="544"/>
      <c r="I26" s="544"/>
      <c r="J26" s="544"/>
      <c r="K26" s="544"/>
      <c r="L26" s="544"/>
      <c r="M26" s="544"/>
      <c r="N26" s="544"/>
      <c r="O26" s="544"/>
      <c r="P26" s="544"/>
      <c r="Q26" s="544"/>
      <c r="R26" s="544"/>
    </row>
    <row r="27" spans="1:18">
      <c r="A27" s="30" t="s">
        <v>56</v>
      </c>
      <c r="B27" s="6"/>
      <c r="C27" s="6"/>
    </row>
    <row r="29" spans="1:18">
      <c r="A29" s="30"/>
    </row>
    <row r="30" spans="1:18">
      <c r="A30" s="545" t="s">
        <v>44</v>
      </c>
      <c r="B30" s="545"/>
      <c r="C30" s="545"/>
      <c r="D30" s="545"/>
      <c r="E30" s="545"/>
      <c r="F30" s="545"/>
      <c r="G30" s="545"/>
      <c r="O30" t="s">
        <v>150</v>
      </c>
    </row>
    <row r="31" spans="1:18">
      <c r="A31" s="538" t="s">
        <v>49</v>
      </c>
      <c r="B31" s="538"/>
      <c r="C31" s="538" t="s">
        <v>45</v>
      </c>
      <c r="D31" s="538"/>
      <c r="E31" s="538"/>
      <c r="F31" s="538"/>
      <c r="G31" s="538"/>
    </row>
    <row r="32" spans="1:18">
      <c r="A32" s="538" t="s">
        <v>50</v>
      </c>
      <c r="B32" s="538"/>
      <c r="C32" s="539">
        <f>46+197+60+235+105+188+112+144+36+287+106+73</f>
        <v>1589</v>
      </c>
      <c r="D32" s="539"/>
      <c r="E32" s="539"/>
      <c r="F32" s="539"/>
      <c r="G32" s="539"/>
      <c r="H32" s="6"/>
      <c r="I32" s="6"/>
      <c r="J32" s="6"/>
      <c r="K32" s="6"/>
      <c r="L32" s="6"/>
      <c r="M32" s="6"/>
      <c r="N32" s="6"/>
      <c r="O32" s="6"/>
      <c r="P32" s="6"/>
      <c r="Q32" s="6"/>
      <c r="R32" s="6"/>
    </row>
    <row r="33" spans="1:14">
      <c r="A33" s="538" t="s">
        <v>51</v>
      </c>
      <c r="B33" s="538"/>
      <c r="C33" s="539">
        <f>54+46+45+119+40+104+1+7+52+61+15</f>
        <v>544</v>
      </c>
      <c r="D33" s="539"/>
      <c r="E33" s="539"/>
      <c r="F33" s="539"/>
      <c r="G33" s="539"/>
      <c r="H33" s="6"/>
      <c r="I33" s="6"/>
      <c r="M33" s="6"/>
      <c r="N33" s="6"/>
    </row>
    <row r="34" spans="1:14" ht="14.25" customHeight="1">
      <c r="H34" s="34"/>
      <c r="I34" s="6"/>
      <c r="M34" s="6"/>
      <c r="N34" s="6"/>
    </row>
    <row r="35" spans="1:14">
      <c r="H35" s="6"/>
      <c r="I35" s="6"/>
    </row>
    <row r="37" spans="1:14" ht="18" customHeight="1"/>
    <row r="38" spans="1:14" ht="16.5" customHeight="1"/>
    <row r="39" spans="1:14" ht="18.75" customHeight="1"/>
    <row r="43" spans="1:14" ht="16.5" customHeight="1"/>
    <row r="44" spans="1:14" ht="16.5" customHeight="1"/>
    <row r="55" spans="20:22" ht="99" customHeight="1"/>
    <row r="59" spans="20:22" ht="9" customHeight="1" thickBot="1"/>
    <row r="60" spans="20:22" ht="64.5" customHeight="1" thickBot="1">
      <c r="T60" s="38" t="s">
        <v>488</v>
      </c>
      <c r="U60" s="540" t="s">
        <v>25</v>
      </c>
      <c r="V60" s="541"/>
    </row>
    <row r="61" spans="20:22" ht="16.5" customHeight="1">
      <c r="T61" s="28" t="s">
        <v>48</v>
      </c>
      <c r="U61" s="23" t="s">
        <v>4</v>
      </c>
      <c r="V61" s="26" t="s">
        <v>3</v>
      </c>
    </row>
    <row r="62" spans="20:22" ht="15.6">
      <c r="T62" s="119" t="s">
        <v>240</v>
      </c>
      <c r="U62" s="25">
        <v>1</v>
      </c>
      <c r="V62" s="27">
        <v>0</v>
      </c>
    </row>
    <row r="63" spans="20:22" ht="15.6">
      <c r="T63" s="119" t="s">
        <v>186</v>
      </c>
      <c r="U63" s="25">
        <v>0</v>
      </c>
      <c r="V63" s="27">
        <v>1</v>
      </c>
    </row>
    <row r="64" spans="20:22" ht="15.6">
      <c r="T64" s="119" t="s">
        <v>149</v>
      </c>
      <c r="U64" s="25">
        <f>5+1+1</f>
        <v>7</v>
      </c>
      <c r="V64" s="27">
        <f>3+1</f>
        <v>4</v>
      </c>
    </row>
    <row r="65" spans="15:22" ht="15.6">
      <c r="T65" s="119" t="s">
        <v>187</v>
      </c>
      <c r="U65" s="25">
        <v>1</v>
      </c>
      <c r="V65" s="27">
        <v>5</v>
      </c>
    </row>
    <row r="66" spans="15:22" ht="15.6">
      <c r="T66" s="119" t="s">
        <v>239</v>
      </c>
      <c r="U66" s="25">
        <v>1</v>
      </c>
      <c r="V66" s="27">
        <v>0</v>
      </c>
    </row>
    <row r="67" spans="15:22" ht="15.6">
      <c r="T67" s="119" t="s">
        <v>347</v>
      </c>
      <c r="U67" s="25">
        <v>0</v>
      </c>
      <c r="V67" s="27">
        <v>1</v>
      </c>
    </row>
    <row r="68" spans="15:22" ht="15.6">
      <c r="T68" s="119" t="s">
        <v>349</v>
      </c>
      <c r="U68" s="25">
        <v>1</v>
      </c>
      <c r="V68" s="27">
        <v>0</v>
      </c>
    </row>
    <row r="69" spans="15:22" ht="15.6">
      <c r="T69" s="119" t="s">
        <v>350</v>
      </c>
      <c r="U69" s="25">
        <v>1</v>
      </c>
      <c r="V69" s="27">
        <v>1</v>
      </c>
    </row>
    <row r="70" spans="15:22" ht="15.6">
      <c r="T70" s="119" t="s">
        <v>485</v>
      </c>
      <c r="U70" s="25">
        <v>0</v>
      </c>
      <c r="V70" s="27">
        <v>2</v>
      </c>
    </row>
    <row r="71" spans="15:22" ht="15.6">
      <c r="T71" s="119" t="s">
        <v>30</v>
      </c>
      <c r="U71" s="25">
        <v>1</v>
      </c>
      <c r="V71" s="27">
        <f>3+1+1</f>
        <v>5</v>
      </c>
    </row>
    <row r="72" spans="15:22" ht="15.6">
      <c r="T72" s="22" t="s">
        <v>31</v>
      </c>
      <c r="U72" s="25">
        <f>2+1</f>
        <v>3</v>
      </c>
      <c r="V72" s="27">
        <v>5</v>
      </c>
    </row>
    <row r="73" spans="15:22" ht="46.8">
      <c r="T73" s="35" t="s">
        <v>85</v>
      </c>
      <c r="U73" s="25">
        <f>10+2</f>
        <v>12</v>
      </c>
      <c r="V73" s="27">
        <f>10+2</f>
        <v>12</v>
      </c>
    </row>
    <row r="74" spans="15:22" ht="46.8">
      <c r="T74" s="35" t="s">
        <v>54</v>
      </c>
      <c r="U74" s="25">
        <f>1+2+2+3+2</f>
        <v>10</v>
      </c>
      <c r="V74" s="27">
        <f>1+1+14+8+1</f>
        <v>25</v>
      </c>
    </row>
    <row r="75" spans="15:22" ht="31.2">
      <c r="T75" s="35" t="s">
        <v>192</v>
      </c>
      <c r="U75" s="25">
        <v>0</v>
      </c>
      <c r="V75" s="27">
        <v>0</v>
      </c>
    </row>
    <row r="76" spans="15:22" ht="15.6">
      <c r="O76" s="29"/>
      <c r="U76">
        <f>SUM(U62:U75)</f>
        <v>38</v>
      </c>
      <c r="V76">
        <f>SUM(V62:V75)</f>
        <v>61</v>
      </c>
    </row>
    <row r="81" spans="20:21" ht="15.6">
      <c r="T81" s="120"/>
      <c r="U81" s="121"/>
    </row>
    <row r="82" spans="20:21" ht="15.6">
      <c r="T82" s="122"/>
      <c r="U82" s="122"/>
    </row>
    <row r="83" spans="20:21" ht="15.6">
      <c r="T83" s="122"/>
      <c r="U83" s="122"/>
    </row>
    <row r="84" spans="20:21" ht="15.6">
      <c r="T84" s="122"/>
      <c r="U84" s="122"/>
    </row>
    <row r="85" spans="20:21" ht="15.6">
      <c r="T85" s="122"/>
      <c r="U85" s="122"/>
    </row>
    <row r="86" spans="20:21" ht="15.6">
      <c r="T86" s="122"/>
      <c r="U86" s="122"/>
    </row>
    <row r="87" spans="20:21" ht="15.6">
      <c r="T87" s="122"/>
      <c r="U87" s="122"/>
    </row>
    <row r="88" spans="20:21" ht="15.6">
      <c r="T88" s="122"/>
      <c r="U88" s="122"/>
    </row>
    <row r="89" spans="20:21" ht="15.6">
      <c r="T89" s="122"/>
      <c r="U89" s="122"/>
    </row>
  </sheetData>
  <mergeCells count="32">
    <mergeCell ref="A33:B33"/>
    <mergeCell ref="C33:G33"/>
    <mergeCell ref="U60:V60"/>
    <mergeCell ref="N11:N12"/>
    <mergeCell ref="A26:R26"/>
    <mergeCell ref="A30:G30"/>
    <mergeCell ref="A31:B31"/>
    <mergeCell ref="C31:G31"/>
    <mergeCell ref="A32:B32"/>
    <mergeCell ref="C32:G32"/>
    <mergeCell ref="H10:I11"/>
    <mergeCell ref="J10:K11"/>
    <mergeCell ref="B11:C11"/>
    <mergeCell ref="D11:E11"/>
    <mergeCell ref="L11:L12"/>
    <mergeCell ref="M11:M12"/>
    <mergeCell ref="A7:R7"/>
    <mergeCell ref="A8:A12"/>
    <mergeCell ref="B8:K8"/>
    <mergeCell ref="L8:N10"/>
    <mergeCell ref="O8:O12"/>
    <mergeCell ref="P8:R11"/>
    <mergeCell ref="B9:G9"/>
    <mergeCell ref="H9:K9"/>
    <mergeCell ref="B10:E10"/>
    <mergeCell ref="F10:G11"/>
    <mergeCell ref="A6:R6"/>
    <mergeCell ref="A1:R1"/>
    <mergeCell ref="A2:R2"/>
    <mergeCell ref="A3:R3"/>
    <mergeCell ref="A4:R4"/>
    <mergeCell ref="A5:R5"/>
  </mergeCells>
  <pageMargins left="0.43307086614173229" right="0.47244094488188981" top="0.25" bottom="0.23" header="0.27" footer="0.22"/>
  <pageSetup scale="79" orientation="landscape" r:id="rId1"/>
  <colBreaks count="1" manualBreakCount="1">
    <brk id="18" max="34" man="1"/>
  </colBreaks>
  <drawing r:id="rId2"/>
</worksheet>
</file>

<file path=xl/worksheets/sheet8.xml><?xml version="1.0" encoding="utf-8"?>
<worksheet xmlns="http://schemas.openxmlformats.org/spreadsheetml/2006/main" xmlns:r="http://schemas.openxmlformats.org/officeDocument/2006/relationships">
  <sheetPr codeName="Hoja8"/>
  <dimension ref="A1:H28"/>
  <sheetViews>
    <sheetView zoomScaleSheetLayoutView="100" workbookViewId="0">
      <selection activeCell="A7" sqref="A7:C7"/>
    </sheetView>
  </sheetViews>
  <sheetFormatPr baseColWidth="10" defaultRowHeight="14.4"/>
  <cols>
    <col min="1" max="2" width="27.6640625" customWidth="1"/>
    <col min="3" max="3" width="28.44140625" customWidth="1"/>
    <col min="6" max="6" width="23.44140625" customWidth="1"/>
    <col min="7" max="7" width="28.109375" customWidth="1"/>
    <col min="257" max="258" width="27.6640625" customWidth="1"/>
    <col min="259" max="259" width="25.109375" customWidth="1"/>
    <col min="262" max="262" width="23.44140625" customWidth="1"/>
    <col min="263" max="263" width="28.109375" customWidth="1"/>
    <col min="513" max="514" width="27.6640625" customWidth="1"/>
    <col min="515" max="515" width="25.109375" customWidth="1"/>
    <col min="518" max="518" width="23.44140625" customWidth="1"/>
    <col min="519" max="519" width="28.109375" customWidth="1"/>
    <col min="769" max="770" width="27.6640625" customWidth="1"/>
    <col min="771" max="771" width="25.109375" customWidth="1"/>
    <col min="774" max="774" width="23.44140625" customWidth="1"/>
    <col min="775" max="775" width="28.109375" customWidth="1"/>
    <col min="1025" max="1026" width="27.6640625" customWidth="1"/>
    <col min="1027" max="1027" width="25.109375" customWidth="1"/>
    <col min="1030" max="1030" width="23.44140625" customWidth="1"/>
    <col min="1031" max="1031" width="28.109375" customWidth="1"/>
    <col min="1281" max="1282" width="27.6640625" customWidth="1"/>
    <col min="1283" max="1283" width="25.109375" customWidth="1"/>
    <col min="1286" max="1286" width="23.44140625" customWidth="1"/>
    <col min="1287" max="1287" width="28.109375" customWidth="1"/>
    <col min="1537" max="1538" width="27.6640625" customWidth="1"/>
    <col min="1539" max="1539" width="25.109375" customWidth="1"/>
    <col min="1542" max="1542" width="23.44140625" customWidth="1"/>
    <col min="1543" max="1543" width="28.109375" customWidth="1"/>
    <col min="1793" max="1794" width="27.6640625" customWidth="1"/>
    <col min="1795" max="1795" width="25.109375" customWidth="1"/>
    <col min="1798" max="1798" width="23.44140625" customWidth="1"/>
    <col min="1799" max="1799" width="28.109375" customWidth="1"/>
    <col min="2049" max="2050" width="27.6640625" customWidth="1"/>
    <col min="2051" max="2051" width="25.109375" customWidth="1"/>
    <col min="2054" max="2054" width="23.44140625" customWidth="1"/>
    <col min="2055" max="2055" width="28.109375" customWidth="1"/>
    <col min="2305" max="2306" width="27.6640625" customWidth="1"/>
    <col min="2307" max="2307" width="25.109375" customWidth="1"/>
    <col min="2310" max="2310" width="23.44140625" customWidth="1"/>
    <col min="2311" max="2311" width="28.109375" customWidth="1"/>
    <col min="2561" max="2562" width="27.6640625" customWidth="1"/>
    <col min="2563" max="2563" width="25.109375" customWidth="1"/>
    <col min="2566" max="2566" width="23.44140625" customWidth="1"/>
    <col min="2567" max="2567" width="28.109375" customWidth="1"/>
    <col min="2817" max="2818" width="27.6640625" customWidth="1"/>
    <col min="2819" max="2819" width="25.109375" customWidth="1"/>
    <col min="2822" max="2822" width="23.44140625" customWidth="1"/>
    <col min="2823" max="2823" width="28.109375" customWidth="1"/>
    <col min="3073" max="3074" width="27.6640625" customWidth="1"/>
    <col min="3075" max="3075" width="25.109375" customWidth="1"/>
    <col min="3078" max="3078" width="23.44140625" customWidth="1"/>
    <col min="3079" max="3079" width="28.109375" customWidth="1"/>
    <col min="3329" max="3330" width="27.6640625" customWidth="1"/>
    <col min="3331" max="3331" width="25.109375" customWidth="1"/>
    <col min="3334" max="3334" width="23.44140625" customWidth="1"/>
    <col min="3335" max="3335" width="28.109375" customWidth="1"/>
    <col min="3585" max="3586" width="27.6640625" customWidth="1"/>
    <col min="3587" max="3587" width="25.109375" customWidth="1"/>
    <col min="3590" max="3590" width="23.44140625" customWidth="1"/>
    <col min="3591" max="3591" width="28.109375" customWidth="1"/>
    <col min="3841" max="3842" width="27.6640625" customWidth="1"/>
    <col min="3843" max="3843" width="25.109375" customWidth="1"/>
    <col min="3846" max="3846" width="23.44140625" customWidth="1"/>
    <col min="3847" max="3847" width="28.109375" customWidth="1"/>
    <col min="4097" max="4098" width="27.6640625" customWidth="1"/>
    <col min="4099" max="4099" width="25.109375" customWidth="1"/>
    <col min="4102" max="4102" width="23.44140625" customWidth="1"/>
    <col min="4103" max="4103" width="28.109375" customWidth="1"/>
    <col min="4353" max="4354" width="27.6640625" customWidth="1"/>
    <col min="4355" max="4355" width="25.109375" customWidth="1"/>
    <col min="4358" max="4358" width="23.44140625" customWidth="1"/>
    <col min="4359" max="4359" width="28.109375" customWidth="1"/>
    <col min="4609" max="4610" width="27.6640625" customWidth="1"/>
    <col min="4611" max="4611" width="25.109375" customWidth="1"/>
    <col min="4614" max="4614" width="23.44140625" customWidth="1"/>
    <col min="4615" max="4615" width="28.109375" customWidth="1"/>
    <col min="4865" max="4866" width="27.6640625" customWidth="1"/>
    <col min="4867" max="4867" width="25.109375" customWidth="1"/>
    <col min="4870" max="4870" width="23.44140625" customWidth="1"/>
    <col min="4871" max="4871" width="28.109375" customWidth="1"/>
    <col min="5121" max="5122" width="27.6640625" customWidth="1"/>
    <col min="5123" max="5123" width="25.109375" customWidth="1"/>
    <col min="5126" max="5126" width="23.44140625" customWidth="1"/>
    <col min="5127" max="5127" width="28.109375" customWidth="1"/>
    <col min="5377" max="5378" width="27.6640625" customWidth="1"/>
    <col min="5379" max="5379" width="25.109375" customWidth="1"/>
    <col min="5382" max="5382" width="23.44140625" customWidth="1"/>
    <col min="5383" max="5383" width="28.109375" customWidth="1"/>
    <col min="5633" max="5634" width="27.6640625" customWidth="1"/>
    <col min="5635" max="5635" width="25.109375" customWidth="1"/>
    <col min="5638" max="5638" width="23.44140625" customWidth="1"/>
    <col min="5639" max="5639" width="28.109375" customWidth="1"/>
    <col min="5889" max="5890" width="27.6640625" customWidth="1"/>
    <col min="5891" max="5891" width="25.109375" customWidth="1"/>
    <col min="5894" max="5894" width="23.44140625" customWidth="1"/>
    <col min="5895" max="5895" width="28.109375" customWidth="1"/>
    <col min="6145" max="6146" width="27.6640625" customWidth="1"/>
    <col min="6147" max="6147" width="25.109375" customWidth="1"/>
    <col min="6150" max="6150" width="23.44140625" customWidth="1"/>
    <col min="6151" max="6151" width="28.109375" customWidth="1"/>
    <col min="6401" max="6402" width="27.6640625" customWidth="1"/>
    <col min="6403" max="6403" width="25.109375" customWidth="1"/>
    <col min="6406" max="6406" width="23.44140625" customWidth="1"/>
    <col min="6407" max="6407" width="28.109375" customWidth="1"/>
    <col min="6657" max="6658" width="27.6640625" customWidth="1"/>
    <col min="6659" max="6659" width="25.109375" customWidth="1"/>
    <col min="6662" max="6662" width="23.44140625" customWidth="1"/>
    <col min="6663" max="6663" width="28.109375" customWidth="1"/>
    <col min="6913" max="6914" width="27.6640625" customWidth="1"/>
    <col min="6915" max="6915" width="25.109375" customWidth="1"/>
    <col min="6918" max="6918" width="23.44140625" customWidth="1"/>
    <col min="6919" max="6919" width="28.109375" customWidth="1"/>
    <col min="7169" max="7170" width="27.6640625" customWidth="1"/>
    <col min="7171" max="7171" width="25.109375" customWidth="1"/>
    <col min="7174" max="7174" width="23.44140625" customWidth="1"/>
    <col min="7175" max="7175" width="28.109375" customWidth="1"/>
    <col min="7425" max="7426" width="27.6640625" customWidth="1"/>
    <col min="7427" max="7427" width="25.109375" customWidth="1"/>
    <col min="7430" max="7430" width="23.44140625" customWidth="1"/>
    <col min="7431" max="7431" width="28.109375" customWidth="1"/>
    <col min="7681" max="7682" width="27.6640625" customWidth="1"/>
    <col min="7683" max="7683" width="25.109375" customWidth="1"/>
    <col min="7686" max="7686" width="23.44140625" customWidth="1"/>
    <col min="7687" max="7687" width="28.109375" customWidth="1"/>
    <col min="7937" max="7938" width="27.6640625" customWidth="1"/>
    <col min="7939" max="7939" width="25.109375" customWidth="1"/>
    <col min="7942" max="7942" width="23.44140625" customWidth="1"/>
    <col min="7943" max="7943" width="28.109375" customWidth="1"/>
    <col min="8193" max="8194" width="27.6640625" customWidth="1"/>
    <col min="8195" max="8195" width="25.109375" customWidth="1"/>
    <col min="8198" max="8198" width="23.44140625" customWidth="1"/>
    <col min="8199" max="8199" width="28.109375" customWidth="1"/>
    <col min="8449" max="8450" width="27.6640625" customWidth="1"/>
    <col min="8451" max="8451" width="25.109375" customWidth="1"/>
    <col min="8454" max="8454" width="23.44140625" customWidth="1"/>
    <col min="8455" max="8455" width="28.109375" customWidth="1"/>
    <col min="8705" max="8706" width="27.6640625" customWidth="1"/>
    <col min="8707" max="8707" width="25.109375" customWidth="1"/>
    <col min="8710" max="8710" width="23.44140625" customWidth="1"/>
    <col min="8711" max="8711" width="28.109375" customWidth="1"/>
    <col min="8961" max="8962" width="27.6640625" customWidth="1"/>
    <col min="8963" max="8963" width="25.109375" customWidth="1"/>
    <col min="8966" max="8966" width="23.44140625" customWidth="1"/>
    <col min="8967" max="8967" width="28.109375" customWidth="1"/>
    <col min="9217" max="9218" width="27.6640625" customWidth="1"/>
    <col min="9219" max="9219" width="25.109375" customWidth="1"/>
    <col min="9222" max="9222" width="23.44140625" customWidth="1"/>
    <col min="9223" max="9223" width="28.109375" customWidth="1"/>
    <col min="9473" max="9474" width="27.6640625" customWidth="1"/>
    <col min="9475" max="9475" width="25.109375" customWidth="1"/>
    <col min="9478" max="9478" width="23.44140625" customWidth="1"/>
    <col min="9479" max="9479" width="28.109375" customWidth="1"/>
    <col min="9729" max="9730" width="27.6640625" customWidth="1"/>
    <col min="9731" max="9731" width="25.109375" customWidth="1"/>
    <col min="9734" max="9734" width="23.44140625" customWidth="1"/>
    <col min="9735" max="9735" width="28.109375" customWidth="1"/>
    <col min="9985" max="9986" width="27.6640625" customWidth="1"/>
    <col min="9987" max="9987" width="25.109375" customWidth="1"/>
    <col min="9990" max="9990" width="23.44140625" customWidth="1"/>
    <col min="9991" max="9991" width="28.109375" customWidth="1"/>
    <col min="10241" max="10242" width="27.6640625" customWidth="1"/>
    <col min="10243" max="10243" width="25.109375" customWidth="1"/>
    <col min="10246" max="10246" width="23.44140625" customWidth="1"/>
    <col min="10247" max="10247" width="28.109375" customWidth="1"/>
    <col min="10497" max="10498" width="27.6640625" customWidth="1"/>
    <col min="10499" max="10499" width="25.109375" customWidth="1"/>
    <col min="10502" max="10502" width="23.44140625" customWidth="1"/>
    <col min="10503" max="10503" width="28.109375" customWidth="1"/>
    <col min="10753" max="10754" width="27.6640625" customWidth="1"/>
    <col min="10755" max="10755" width="25.109375" customWidth="1"/>
    <col min="10758" max="10758" width="23.44140625" customWidth="1"/>
    <col min="10759" max="10759" width="28.109375" customWidth="1"/>
    <col min="11009" max="11010" width="27.6640625" customWidth="1"/>
    <col min="11011" max="11011" width="25.109375" customWidth="1"/>
    <col min="11014" max="11014" width="23.44140625" customWidth="1"/>
    <col min="11015" max="11015" width="28.109375" customWidth="1"/>
    <col min="11265" max="11266" width="27.6640625" customWidth="1"/>
    <col min="11267" max="11267" width="25.109375" customWidth="1"/>
    <col min="11270" max="11270" width="23.44140625" customWidth="1"/>
    <col min="11271" max="11271" width="28.109375" customWidth="1"/>
    <col min="11521" max="11522" width="27.6640625" customWidth="1"/>
    <col min="11523" max="11523" width="25.109375" customWidth="1"/>
    <col min="11526" max="11526" width="23.44140625" customWidth="1"/>
    <col min="11527" max="11527" width="28.109375" customWidth="1"/>
    <col min="11777" max="11778" width="27.6640625" customWidth="1"/>
    <col min="11779" max="11779" width="25.109375" customWidth="1"/>
    <col min="11782" max="11782" width="23.44140625" customWidth="1"/>
    <col min="11783" max="11783" width="28.109375" customWidth="1"/>
    <col min="12033" max="12034" width="27.6640625" customWidth="1"/>
    <col min="12035" max="12035" width="25.109375" customWidth="1"/>
    <col min="12038" max="12038" width="23.44140625" customWidth="1"/>
    <col min="12039" max="12039" width="28.109375" customWidth="1"/>
    <col min="12289" max="12290" width="27.6640625" customWidth="1"/>
    <col min="12291" max="12291" width="25.109375" customWidth="1"/>
    <col min="12294" max="12294" width="23.44140625" customWidth="1"/>
    <col min="12295" max="12295" width="28.109375" customWidth="1"/>
    <col min="12545" max="12546" width="27.6640625" customWidth="1"/>
    <col min="12547" max="12547" width="25.109375" customWidth="1"/>
    <col min="12550" max="12550" width="23.44140625" customWidth="1"/>
    <col min="12551" max="12551" width="28.109375" customWidth="1"/>
    <col min="12801" max="12802" width="27.6640625" customWidth="1"/>
    <col min="12803" max="12803" width="25.109375" customWidth="1"/>
    <col min="12806" max="12806" width="23.44140625" customWidth="1"/>
    <col min="12807" max="12807" width="28.109375" customWidth="1"/>
    <col min="13057" max="13058" width="27.6640625" customWidth="1"/>
    <col min="13059" max="13059" width="25.109375" customWidth="1"/>
    <col min="13062" max="13062" width="23.44140625" customWidth="1"/>
    <col min="13063" max="13063" width="28.109375" customWidth="1"/>
    <col min="13313" max="13314" width="27.6640625" customWidth="1"/>
    <col min="13315" max="13315" width="25.109375" customWidth="1"/>
    <col min="13318" max="13318" width="23.44140625" customWidth="1"/>
    <col min="13319" max="13319" width="28.109375" customWidth="1"/>
    <col min="13569" max="13570" width="27.6640625" customWidth="1"/>
    <col min="13571" max="13571" width="25.109375" customWidth="1"/>
    <col min="13574" max="13574" width="23.44140625" customWidth="1"/>
    <col min="13575" max="13575" width="28.109375" customWidth="1"/>
    <col min="13825" max="13826" width="27.6640625" customWidth="1"/>
    <col min="13827" max="13827" width="25.109375" customWidth="1"/>
    <col min="13830" max="13830" width="23.44140625" customWidth="1"/>
    <col min="13831" max="13831" width="28.109375" customWidth="1"/>
    <col min="14081" max="14082" width="27.6640625" customWidth="1"/>
    <col min="14083" max="14083" width="25.109375" customWidth="1"/>
    <col min="14086" max="14086" width="23.44140625" customWidth="1"/>
    <col min="14087" max="14087" width="28.109375" customWidth="1"/>
    <col min="14337" max="14338" width="27.6640625" customWidth="1"/>
    <col min="14339" max="14339" width="25.109375" customWidth="1"/>
    <col min="14342" max="14342" width="23.44140625" customWidth="1"/>
    <col min="14343" max="14343" width="28.109375" customWidth="1"/>
    <col min="14593" max="14594" width="27.6640625" customWidth="1"/>
    <col min="14595" max="14595" width="25.109375" customWidth="1"/>
    <col min="14598" max="14598" width="23.44140625" customWidth="1"/>
    <col min="14599" max="14599" width="28.109375" customWidth="1"/>
    <col min="14849" max="14850" width="27.6640625" customWidth="1"/>
    <col min="14851" max="14851" width="25.109375" customWidth="1"/>
    <col min="14854" max="14854" width="23.44140625" customWidth="1"/>
    <col min="14855" max="14855" width="28.109375" customWidth="1"/>
    <col min="15105" max="15106" width="27.6640625" customWidth="1"/>
    <col min="15107" max="15107" width="25.109375" customWidth="1"/>
    <col min="15110" max="15110" width="23.44140625" customWidth="1"/>
    <col min="15111" max="15111" width="28.109375" customWidth="1"/>
    <col min="15361" max="15362" width="27.6640625" customWidth="1"/>
    <col min="15363" max="15363" width="25.109375" customWidth="1"/>
    <col min="15366" max="15366" width="23.44140625" customWidth="1"/>
    <col min="15367" max="15367" width="28.109375" customWidth="1"/>
    <col min="15617" max="15618" width="27.6640625" customWidth="1"/>
    <col min="15619" max="15619" width="25.109375" customWidth="1"/>
    <col min="15622" max="15622" width="23.44140625" customWidth="1"/>
    <col min="15623" max="15623" width="28.109375" customWidth="1"/>
    <col min="15873" max="15874" width="27.6640625" customWidth="1"/>
    <col min="15875" max="15875" width="25.109375" customWidth="1"/>
    <col min="15878" max="15878" width="23.44140625" customWidth="1"/>
    <col min="15879" max="15879" width="28.109375" customWidth="1"/>
    <col min="16129" max="16130" width="27.6640625" customWidth="1"/>
    <col min="16131" max="16131" width="25.109375" customWidth="1"/>
    <col min="16134" max="16134" width="23.44140625" customWidth="1"/>
    <col min="16135" max="16135" width="28.109375" customWidth="1"/>
  </cols>
  <sheetData>
    <row r="1" spans="1:8">
      <c r="A1" s="508" t="s">
        <v>78</v>
      </c>
      <c r="B1" s="508"/>
      <c r="C1" s="508"/>
    </row>
    <row r="2" spans="1:8">
      <c r="A2" s="508" t="s">
        <v>1</v>
      </c>
      <c r="B2" s="508"/>
      <c r="C2" s="508"/>
      <c r="D2" s="33"/>
    </row>
    <row r="3" spans="1:8">
      <c r="A3" s="508" t="s">
        <v>79</v>
      </c>
      <c r="B3" s="508"/>
      <c r="C3" s="508"/>
    </row>
    <row r="4" spans="1:8">
      <c r="A4" s="508" t="s">
        <v>80</v>
      </c>
      <c r="B4" s="508"/>
      <c r="C4" s="508"/>
    </row>
    <row r="5" spans="1:8" ht="27.75" customHeight="1">
      <c r="A5" s="557" t="s">
        <v>81</v>
      </c>
      <c r="B5" s="557"/>
      <c r="C5" s="557"/>
    </row>
    <row r="6" spans="1:8" ht="15.75" customHeight="1">
      <c r="A6" s="558" t="s">
        <v>692</v>
      </c>
      <c r="B6" s="558"/>
      <c r="C6" s="558"/>
    </row>
    <row r="7" spans="1:8" ht="72" customHeight="1">
      <c r="A7" s="559" t="s">
        <v>88</v>
      </c>
      <c r="B7" s="559"/>
      <c r="C7" s="559"/>
    </row>
    <row r="8" spans="1:8" ht="73.5" customHeight="1">
      <c r="A8" s="559" t="s">
        <v>680</v>
      </c>
      <c r="B8" s="559"/>
      <c r="C8" s="559"/>
    </row>
    <row r="9" spans="1:8" ht="174.75" customHeight="1">
      <c r="A9" s="559" t="s">
        <v>125</v>
      </c>
      <c r="B9" s="559"/>
      <c r="C9" s="559"/>
    </row>
    <row r="10" spans="1:8" ht="7.2" customHeight="1" thickBot="1"/>
    <row r="11" spans="1:8" ht="15" hidden="1" thickBot="1">
      <c r="F11" s="548" t="s">
        <v>71</v>
      </c>
      <c r="G11" s="549"/>
      <c r="H11" s="550"/>
    </row>
    <row r="12" spans="1:8" hidden="1"/>
    <row r="13" spans="1:8" ht="0.75" hidden="1" customHeight="1" thickBot="1"/>
    <row r="14" spans="1:8" ht="3" hidden="1" customHeight="1" thickBot="1"/>
    <row r="15" spans="1:8" ht="42.75" customHeight="1" thickBot="1">
      <c r="A15" s="551" t="s">
        <v>679</v>
      </c>
      <c r="B15" s="552"/>
      <c r="C15" s="553"/>
    </row>
    <row r="16" spans="1:8" ht="29.4" thickBot="1">
      <c r="A16" s="31" t="s">
        <v>59</v>
      </c>
      <c r="B16" s="32" t="s">
        <v>61</v>
      </c>
      <c r="C16" s="32" t="s">
        <v>60</v>
      </c>
    </row>
    <row r="17" spans="1:3" ht="15" thickBot="1">
      <c r="A17" s="37" t="s">
        <v>62</v>
      </c>
      <c r="B17" s="123">
        <f>69+42+56+42+51+53+43+59+55+34+67+57</f>
        <v>628</v>
      </c>
      <c r="C17" s="39">
        <f>2+5+0+1+1+4+2+1+0+6+5+5</f>
        <v>32</v>
      </c>
    </row>
    <row r="18" spans="1:3" ht="29.4" thickBot="1">
      <c r="A18" s="37" t="s">
        <v>63</v>
      </c>
      <c r="B18" s="40">
        <f>6+0+12+0+0+0+0+0+0+9+0+0</f>
        <v>27</v>
      </c>
      <c r="C18" s="40">
        <f>0+0+2+0+0+0+0+0+0+5+0+0</f>
        <v>7</v>
      </c>
    </row>
    <row r="19" spans="1:3" ht="15" thickBot="1">
      <c r="A19" s="37" t="s">
        <v>64</v>
      </c>
      <c r="B19" s="39">
        <f>15+17+25+32+0+0+29+0+13+6+23+24</f>
        <v>184</v>
      </c>
      <c r="C19" s="39">
        <f>0+4+1+0+0+0+3+0+0+4+1+0</f>
        <v>13</v>
      </c>
    </row>
    <row r="20" spans="1:3" ht="15" thickBot="1">
      <c r="A20" s="37" t="s">
        <v>65</v>
      </c>
      <c r="B20" s="40">
        <f>22+42+27+0+0+0+25+30+11+9+0+20</f>
        <v>186</v>
      </c>
      <c r="C20" s="40">
        <f>17+33+17+0+0+0+6+6+4+5+0+7</f>
        <v>95</v>
      </c>
    </row>
    <row r="21" spans="1:3" ht="15" thickBot="1">
      <c r="A21" s="37" t="s">
        <v>66</v>
      </c>
      <c r="B21" s="39">
        <f>9+0+12+0+15+0+13+0+5+0+0+10</f>
        <v>64</v>
      </c>
      <c r="C21" s="39">
        <f>1+0+1+0+3+0+0+0+0+0+0+0</f>
        <v>5</v>
      </c>
    </row>
    <row r="22" spans="1:3" ht="15" thickBot="1">
      <c r="A22" s="37" t="s">
        <v>67</v>
      </c>
      <c r="B22" s="40">
        <f>10+0+20+0+17+0+21+45+9+5+0+0</f>
        <v>127</v>
      </c>
      <c r="C22" s="40">
        <f>3+0+1+0+3+0+2+7+0+2+0+0</f>
        <v>18</v>
      </c>
    </row>
    <row r="23" spans="1:3" ht="15" thickBot="1">
      <c r="A23" s="37" t="s">
        <v>68</v>
      </c>
      <c r="B23" s="39">
        <f>19+0+10+0+0+0+8+0+20+12+27+24</f>
        <v>120</v>
      </c>
      <c r="C23" s="39">
        <f>1+0+0+0+0+0+1+0+3+7+3+4</f>
        <v>19</v>
      </c>
    </row>
    <row r="24" spans="1:3" ht="29.4" thickBot="1">
      <c r="A24" s="37" t="s">
        <v>69</v>
      </c>
      <c r="B24" s="40">
        <f>50+17+45+37+47+39+24+42+33+23+35+34</f>
        <v>426</v>
      </c>
      <c r="C24" s="40">
        <f>15+6+8+5+18+18+10+12+8+11+6+5</f>
        <v>122</v>
      </c>
    </row>
    <row r="25" spans="1:3" ht="15" thickBot="1">
      <c r="A25" s="37" t="s">
        <v>121</v>
      </c>
      <c r="B25" s="40">
        <f>7+0+10+0+0+0+11+0+0+8+0+0</f>
        <v>36</v>
      </c>
      <c r="C25" s="40">
        <f>0+0+4+0+0+0+0+0+0+4+0+0</f>
        <v>8</v>
      </c>
    </row>
    <row r="26" spans="1:3" ht="15" thickBot="1">
      <c r="A26" s="37" t="s">
        <v>122</v>
      </c>
      <c r="B26" s="40">
        <f>29+0+0+0+0+0+0+0+0+0+0+0</f>
        <v>29</v>
      </c>
      <c r="C26" s="40">
        <f>12+0+0+0+0+0+0+0+0+0+0+0</f>
        <v>12</v>
      </c>
    </row>
    <row r="27" spans="1:3" ht="15" thickBot="1">
      <c r="A27" s="100" t="s">
        <v>123</v>
      </c>
      <c r="B27" s="238">
        <f>SUM(B17:B26)</f>
        <v>1827</v>
      </c>
      <c r="C27" s="239">
        <f>SUM(C17:C26)</f>
        <v>331</v>
      </c>
    </row>
    <row r="28" spans="1:3" ht="15" thickBot="1">
      <c r="A28" s="554" t="s">
        <v>70</v>
      </c>
      <c r="B28" s="555"/>
      <c r="C28" s="556"/>
    </row>
  </sheetData>
  <mergeCells count="12">
    <mergeCell ref="F11:H11"/>
    <mergeCell ref="A15:C15"/>
    <mergeCell ref="A28:C28"/>
    <mergeCell ref="A1:C1"/>
    <mergeCell ref="A2:C2"/>
    <mergeCell ref="A3:C3"/>
    <mergeCell ref="A4:C4"/>
    <mergeCell ref="A5:C5"/>
    <mergeCell ref="A6:C6"/>
    <mergeCell ref="A7:C7"/>
    <mergeCell ref="A8:C8"/>
    <mergeCell ref="A9:C9"/>
  </mergeCells>
  <pageMargins left="0.7" right="0.7" top="0.55000000000000004" bottom="0.75" header="0.3" footer="0.3"/>
  <pageSetup scale="95" orientation="portrait" r:id="rId1"/>
</worksheet>
</file>

<file path=xl/worksheets/sheet9.xml><?xml version="1.0" encoding="utf-8"?>
<worksheet xmlns="http://schemas.openxmlformats.org/spreadsheetml/2006/main" xmlns:r="http://schemas.openxmlformats.org/officeDocument/2006/relationships">
  <sheetPr codeName="Hoja9"/>
  <dimension ref="A1:R34"/>
  <sheetViews>
    <sheetView zoomScaleSheetLayoutView="100" workbookViewId="0">
      <selection activeCell="A3" sqref="A3:J3"/>
    </sheetView>
  </sheetViews>
  <sheetFormatPr baseColWidth="10" defaultRowHeight="14.4"/>
  <cols>
    <col min="11" max="11" width="22" customWidth="1"/>
    <col min="12" max="12" width="17.109375" customWidth="1"/>
  </cols>
  <sheetData>
    <row r="1" spans="1:10" ht="18.75" customHeight="1">
      <c r="A1" s="560" t="s">
        <v>0</v>
      </c>
      <c r="B1" s="560"/>
      <c r="C1" s="560"/>
      <c r="D1" s="560"/>
      <c r="E1" s="560"/>
      <c r="F1" s="560"/>
      <c r="G1" s="560"/>
      <c r="H1" s="560"/>
      <c r="I1" s="560"/>
      <c r="J1" s="560"/>
    </row>
    <row r="2" spans="1:10" ht="17.25" customHeight="1">
      <c r="A2" s="561" t="s">
        <v>13</v>
      </c>
      <c r="B2" s="561"/>
      <c r="C2" s="561"/>
      <c r="D2" s="561"/>
      <c r="E2" s="561"/>
      <c r="F2" s="561"/>
      <c r="G2" s="561"/>
      <c r="H2" s="561"/>
      <c r="I2" s="561"/>
      <c r="J2" s="561"/>
    </row>
    <row r="3" spans="1:10" ht="21" customHeight="1">
      <c r="A3" s="561" t="s">
        <v>120</v>
      </c>
      <c r="B3" s="561"/>
      <c r="C3" s="561"/>
      <c r="D3" s="561"/>
      <c r="E3" s="561"/>
      <c r="F3" s="561"/>
      <c r="G3" s="561"/>
      <c r="H3" s="561"/>
      <c r="I3" s="561"/>
      <c r="J3" s="561"/>
    </row>
    <row r="4" spans="1:10" ht="20.399999999999999">
      <c r="A4" s="562" t="s">
        <v>693</v>
      </c>
      <c r="B4" s="562"/>
      <c r="C4" s="562"/>
      <c r="D4" s="562"/>
      <c r="E4" s="562"/>
      <c r="F4" s="562"/>
      <c r="G4" s="562"/>
      <c r="H4" s="562"/>
      <c r="I4" s="562"/>
      <c r="J4" s="562"/>
    </row>
    <row r="5" spans="1:10" ht="6.75" customHeight="1">
      <c r="A5" s="563" t="s">
        <v>681</v>
      </c>
      <c r="B5" s="563"/>
      <c r="C5" s="563"/>
      <c r="D5" s="563"/>
      <c r="E5" s="563"/>
      <c r="F5" s="563"/>
      <c r="G5" s="563"/>
      <c r="H5" s="563"/>
      <c r="I5" s="563"/>
      <c r="J5" s="563"/>
    </row>
    <row r="6" spans="1:10" ht="4.5" hidden="1" customHeight="1">
      <c r="A6" s="563"/>
      <c r="B6" s="563"/>
      <c r="C6" s="563"/>
      <c r="D6" s="563"/>
      <c r="E6" s="563"/>
      <c r="F6" s="563"/>
      <c r="G6" s="563"/>
      <c r="H6" s="563"/>
      <c r="I6" s="563"/>
      <c r="J6" s="563"/>
    </row>
    <row r="7" spans="1:10" ht="9" customHeight="1">
      <c r="A7" s="563"/>
      <c r="B7" s="563"/>
      <c r="C7" s="563"/>
      <c r="D7" s="563"/>
      <c r="E7" s="563"/>
      <c r="F7" s="563"/>
      <c r="G7" s="563"/>
      <c r="H7" s="563"/>
      <c r="I7" s="563"/>
      <c r="J7" s="563"/>
    </row>
    <row r="8" spans="1:10" ht="15" customHeight="1">
      <c r="A8" s="563"/>
      <c r="B8" s="563"/>
      <c r="C8" s="563"/>
      <c r="D8" s="563"/>
      <c r="E8" s="563"/>
      <c r="F8" s="563"/>
      <c r="G8" s="563"/>
      <c r="H8" s="563"/>
      <c r="I8" s="563"/>
      <c r="J8" s="563"/>
    </row>
    <row r="9" spans="1:10" ht="15" customHeight="1">
      <c r="A9" s="563"/>
      <c r="B9" s="563"/>
      <c r="C9" s="563"/>
      <c r="D9" s="563"/>
      <c r="E9" s="563"/>
      <c r="F9" s="563"/>
      <c r="G9" s="563"/>
      <c r="H9" s="563"/>
      <c r="I9" s="563"/>
      <c r="J9" s="563"/>
    </row>
    <row r="10" spans="1:10" ht="15" customHeight="1">
      <c r="A10" s="563"/>
      <c r="B10" s="563"/>
      <c r="C10" s="563"/>
      <c r="D10" s="563"/>
      <c r="E10" s="563"/>
      <c r="F10" s="563"/>
      <c r="G10" s="563"/>
      <c r="H10" s="563"/>
      <c r="I10" s="563"/>
      <c r="J10" s="563"/>
    </row>
    <row r="11" spans="1:10" ht="15" customHeight="1">
      <c r="A11" s="563"/>
      <c r="B11" s="563"/>
      <c r="C11" s="563"/>
      <c r="D11" s="563"/>
      <c r="E11" s="563"/>
      <c r="F11" s="563"/>
      <c r="G11" s="563"/>
      <c r="H11" s="563"/>
      <c r="I11" s="563"/>
      <c r="J11" s="563"/>
    </row>
    <row r="12" spans="1:10" ht="15" customHeight="1">
      <c r="A12" s="563"/>
      <c r="B12" s="563"/>
      <c r="C12" s="563"/>
      <c r="D12" s="563"/>
      <c r="E12" s="563"/>
      <c r="F12" s="563"/>
      <c r="G12" s="563"/>
      <c r="H12" s="563"/>
      <c r="I12" s="563"/>
      <c r="J12" s="563"/>
    </row>
    <row r="13" spans="1:10" ht="15" customHeight="1">
      <c r="A13" s="563"/>
      <c r="B13" s="563"/>
      <c r="C13" s="563"/>
      <c r="D13" s="563"/>
      <c r="E13" s="563"/>
      <c r="F13" s="563"/>
      <c r="G13" s="563"/>
      <c r="H13" s="563"/>
      <c r="I13" s="563"/>
      <c r="J13" s="563"/>
    </row>
    <row r="14" spans="1:10" ht="15" customHeight="1">
      <c r="A14" s="563"/>
      <c r="B14" s="563"/>
      <c r="C14" s="563"/>
      <c r="D14" s="563"/>
      <c r="E14" s="563"/>
      <c r="F14" s="563"/>
      <c r="G14" s="563"/>
      <c r="H14" s="563"/>
      <c r="I14" s="563"/>
      <c r="J14" s="563"/>
    </row>
    <row r="15" spans="1:10" ht="15" customHeight="1">
      <c r="A15" s="563"/>
      <c r="B15" s="563"/>
      <c r="C15" s="563"/>
      <c r="D15" s="563"/>
      <c r="E15" s="563"/>
      <c r="F15" s="563"/>
      <c r="G15" s="563"/>
      <c r="H15" s="563"/>
      <c r="I15" s="563"/>
      <c r="J15" s="563"/>
    </row>
    <row r="16" spans="1:10" ht="15" customHeight="1">
      <c r="A16" s="563"/>
      <c r="B16" s="563"/>
      <c r="C16" s="563"/>
      <c r="D16" s="563"/>
      <c r="E16" s="563"/>
      <c r="F16" s="563"/>
      <c r="G16" s="563"/>
      <c r="H16" s="563"/>
      <c r="I16" s="563"/>
      <c r="J16" s="563"/>
    </row>
    <row r="17" spans="1:18" ht="24" customHeight="1">
      <c r="A17" s="563"/>
      <c r="B17" s="563"/>
      <c r="C17" s="563"/>
      <c r="D17" s="563"/>
      <c r="E17" s="563"/>
      <c r="F17" s="563"/>
      <c r="G17" s="563"/>
      <c r="H17" s="563"/>
      <c r="I17" s="563"/>
      <c r="J17" s="563"/>
    </row>
    <row r="19" spans="1:18" ht="15" thickBot="1"/>
    <row r="20" spans="1:18">
      <c r="L20" s="1"/>
      <c r="M20" s="2"/>
      <c r="N20" s="2"/>
      <c r="O20" s="3" t="s">
        <v>0</v>
      </c>
      <c r="P20" s="2"/>
      <c r="Q20" s="2"/>
      <c r="R20" s="4"/>
    </row>
    <row r="21" spans="1:18">
      <c r="L21" s="5"/>
      <c r="M21" s="6"/>
      <c r="N21" s="6"/>
      <c r="O21" s="7" t="s">
        <v>15</v>
      </c>
      <c r="P21" s="6"/>
      <c r="Q21" s="6"/>
      <c r="R21" s="8"/>
    </row>
    <row r="22" spans="1:18">
      <c r="L22" s="5"/>
      <c r="M22" s="6"/>
      <c r="N22" s="6"/>
      <c r="O22" s="9" t="s">
        <v>92</v>
      </c>
      <c r="P22" s="6"/>
      <c r="Q22" s="6"/>
      <c r="R22" s="8"/>
    </row>
    <row r="23" spans="1:18">
      <c r="L23" s="5"/>
      <c r="M23" s="6"/>
      <c r="N23" s="6"/>
      <c r="O23" s="9" t="s">
        <v>242</v>
      </c>
      <c r="P23" s="6"/>
      <c r="Q23" s="6"/>
      <c r="R23" s="8"/>
    </row>
    <row r="24" spans="1:18">
      <c r="L24" s="5"/>
      <c r="M24" s="6"/>
      <c r="N24" s="6" t="s">
        <v>16</v>
      </c>
      <c r="O24" s="6" t="s">
        <v>14</v>
      </c>
      <c r="P24" s="6"/>
      <c r="Q24" s="6"/>
      <c r="R24" s="8"/>
    </row>
    <row r="25" spans="1:18">
      <c r="L25" s="5"/>
      <c r="M25" s="6"/>
      <c r="N25" s="10">
        <v>1</v>
      </c>
      <c r="O25" s="6">
        <f>85+10</f>
        <v>95</v>
      </c>
      <c r="P25" s="6"/>
      <c r="Q25" s="6"/>
      <c r="R25" s="8"/>
    </row>
    <row r="26" spans="1:18">
      <c r="L26" s="5"/>
      <c r="M26" s="6"/>
      <c r="N26" s="10">
        <v>0.5</v>
      </c>
      <c r="O26" s="6">
        <v>7</v>
      </c>
      <c r="P26" s="6"/>
      <c r="Q26" s="6"/>
      <c r="R26" s="8"/>
    </row>
    <row r="27" spans="1:18">
      <c r="L27" s="5"/>
      <c r="M27" s="6"/>
      <c r="N27" s="10">
        <v>0.75</v>
      </c>
      <c r="O27" s="6">
        <v>1</v>
      </c>
      <c r="P27" s="6"/>
      <c r="Q27" s="6"/>
      <c r="R27" s="8"/>
    </row>
    <row r="28" spans="1:18" ht="15" thickBot="1">
      <c r="L28" s="11"/>
      <c r="M28" s="12"/>
      <c r="N28" s="6" t="s">
        <v>5</v>
      </c>
      <c r="O28" s="6">
        <f>SUM(O25:O27)</f>
        <v>103</v>
      </c>
      <c r="P28" s="12"/>
      <c r="Q28" s="12"/>
      <c r="R28" s="13"/>
    </row>
    <row r="29" spans="1:18">
      <c r="J29" t="s">
        <v>87</v>
      </c>
    </row>
    <row r="33" spans="12:17">
      <c r="M33" t="s">
        <v>118</v>
      </c>
      <c r="N33" t="s">
        <v>241</v>
      </c>
      <c r="O33" t="s">
        <v>342</v>
      </c>
      <c r="P33" t="s">
        <v>351</v>
      </c>
    </row>
    <row r="34" spans="12:17">
      <c r="L34" t="s">
        <v>119</v>
      </c>
      <c r="M34">
        <f>81+10</f>
        <v>91</v>
      </c>
      <c r="N34">
        <v>7</v>
      </c>
      <c r="O34">
        <v>1</v>
      </c>
      <c r="P34">
        <v>4</v>
      </c>
      <c r="Q34">
        <f>M34+N34+O34+P34</f>
        <v>103</v>
      </c>
    </row>
  </sheetData>
  <mergeCells count="5">
    <mergeCell ref="A1:J1"/>
    <mergeCell ref="A2:J2"/>
    <mergeCell ref="A3:J3"/>
    <mergeCell ref="A4:J4"/>
    <mergeCell ref="A5:J17"/>
  </mergeCells>
  <pageMargins left="0.70866141732283472" right="0.70866141732283472" top="0.74803149606299213" bottom="0.74803149606299213" header="0.31496062992125984" footer="0.31496062992125984"/>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Acciones y Partici. Iniciados</vt:lpstr>
      <vt:lpstr>Iniciados X Acción de Capacita</vt:lpstr>
      <vt:lpstr>Acciones y Partici. Culminados</vt:lpstr>
      <vt:lpstr>Concluidos X Acción de Capacita</vt:lpstr>
      <vt:lpstr> Deserción</vt:lpstr>
      <vt:lpstr>Egreso </vt:lpstr>
      <vt:lpstr>Usuarios Centro Documentación</vt:lpstr>
      <vt:lpstr>Visitas a Pág. Web-CD</vt:lpstr>
      <vt:lpstr>Becados en las Acciones de Capa</vt:lpstr>
      <vt:lpstr>'Becados en las Acciones de Capa'!_GoBack</vt:lpstr>
      <vt:lpstr>' Deserción'!Área_de_impresión</vt:lpstr>
      <vt:lpstr>'Acciones y Partici. Culminados'!Área_de_impresión</vt:lpstr>
      <vt:lpstr>'Acciones y Partici. Iniciados'!Área_de_impresión</vt:lpstr>
      <vt:lpstr>'Becados en las Acciones de Capa'!Área_de_impresión</vt:lpstr>
      <vt:lpstr>'Concluidos X Acción de Capacita'!Área_de_impresión</vt:lpstr>
      <vt:lpstr>'Egreso '!Área_de_impresión</vt:lpstr>
      <vt:lpstr>'Usuarios Centro Documentación'!Área_de_impresión</vt:lpstr>
      <vt:lpstr>'Visitas a Pág. Web-CD'!Área_de_impresión</vt:lpstr>
      <vt:lpstr>'Iniciados X Acción de Capacita'!Iniciados_2018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m.muse</dc:creator>
  <cp:lastModifiedBy>m.muse</cp:lastModifiedBy>
  <cp:lastPrinted>2018-01-09T20:28:50Z</cp:lastPrinted>
  <dcterms:created xsi:type="dcterms:W3CDTF">2014-11-05T13:58:42Z</dcterms:created>
  <dcterms:modified xsi:type="dcterms:W3CDTF">2018-01-09T20:29:08Z</dcterms:modified>
</cp:coreProperties>
</file>